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財政フォルダ\財政事務\財政状況調査\H29財政状況調査\引上げ分に係る地方消費税収の使途の明確化の状況等に関する調査について\"/>
    </mc:Choice>
  </mc:AlternateContent>
  <bookViews>
    <workbookView xWindow="0" yWindow="0" windowWidth="19200" windowHeight="11610"/>
  </bookViews>
  <sheets>
    <sheet name="本表" sheetId="1" r:id="rId1"/>
    <sheet name="明細書"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4" i="2" l="1"/>
  <c r="I34" i="2" l="1"/>
  <c r="I33" i="2"/>
  <c r="L33" i="2"/>
  <c r="L32" i="2"/>
  <c r="G32" i="2"/>
  <c r="F32" i="2"/>
  <c r="G31" i="2"/>
  <c r="L29" i="2"/>
  <c r="G26" i="2"/>
  <c r="L25" i="2"/>
  <c r="G25" i="2"/>
  <c r="G24" i="2"/>
  <c r="G23" i="2"/>
  <c r="F23" i="2"/>
  <c r="G20" i="2" l="1"/>
  <c r="F18" i="2"/>
  <c r="I17" i="2"/>
  <c r="G17" i="2"/>
  <c r="F17" i="2"/>
  <c r="L16" i="2"/>
  <c r="I16" i="2"/>
  <c r="G15" i="2"/>
  <c r="F15" i="2"/>
  <c r="F14" i="2"/>
  <c r="H12" i="2"/>
  <c r="I12" i="2"/>
  <c r="G12" i="2"/>
  <c r="L12" i="2"/>
  <c r="G11" i="2"/>
  <c r="F11" i="2"/>
  <c r="M11" i="2" s="1"/>
  <c r="K35" i="2" l="1"/>
  <c r="J35" i="2"/>
  <c r="H35" i="2"/>
  <c r="E35" i="2"/>
  <c r="M34" i="2"/>
  <c r="H36" i="1"/>
  <c r="M33" i="2"/>
  <c r="H34" i="1"/>
  <c r="M31" i="2"/>
  <c r="M30" i="2"/>
  <c r="M28" i="2"/>
  <c r="D33" i="1"/>
  <c r="M27" i="2"/>
  <c r="M26" i="2"/>
  <c r="M25" i="2"/>
  <c r="F29" i="1"/>
  <c r="M22" i="2"/>
  <c r="M21" i="2"/>
  <c r="F26" i="1"/>
  <c r="M19" i="2"/>
  <c r="M18" i="2"/>
  <c r="M17" i="2"/>
  <c r="M15" i="2"/>
  <c r="M14" i="2"/>
  <c r="M13" i="2"/>
  <c r="L35" i="2"/>
  <c r="G36" i="1"/>
  <c r="F36" i="1"/>
  <c r="E36" i="1"/>
  <c r="D36" i="1"/>
  <c r="H35" i="1"/>
  <c r="G35" i="1"/>
  <c r="F35" i="1"/>
  <c r="E35" i="1"/>
  <c r="D35" i="1"/>
  <c r="G34" i="1"/>
  <c r="F34" i="1"/>
  <c r="D34" i="1"/>
  <c r="H33" i="1"/>
  <c r="G33" i="1"/>
  <c r="G37" i="1" s="1"/>
  <c r="F33" i="1"/>
  <c r="E33" i="1"/>
  <c r="G32" i="1"/>
  <c r="F32" i="1"/>
  <c r="E32" i="1"/>
  <c r="D32" i="1"/>
  <c r="H31" i="1"/>
  <c r="H30" i="1"/>
  <c r="G30" i="1"/>
  <c r="E30" i="1"/>
  <c r="D30" i="1"/>
  <c r="H29" i="1"/>
  <c r="G29" i="1"/>
  <c r="E29" i="1"/>
  <c r="D29" i="1"/>
  <c r="H28" i="1"/>
  <c r="G28" i="1"/>
  <c r="F28" i="1"/>
  <c r="E28" i="1"/>
  <c r="D28" i="1"/>
  <c r="H26" i="1"/>
  <c r="G26" i="1"/>
  <c r="E26" i="1"/>
  <c r="D26" i="1"/>
  <c r="H25" i="1"/>
  <c r="G25" i="1"/>
  <c r="F25" i="1"/>
  <c r="E25" i="1"/>
  <c r="D25" i="1"/>
  <c r="G24" i="1"/>
  <c r="F24" i="1"/>
  <c r="E24" i="1"/>
  <c r="D24" i="1"/>
  <c r="H23" i="1"/>
  <c r="G23" i="1"/>
  <c r="E23" i="1"/>
  <c r="D23" i="1"/>
  <c r="H22" i="1"/>
  <c r="G22" i="1"/>
  <c r="D22" i="1"/>
  <c r="F37" i="1" l="1"/>
  <c r="E31" i="1"/>
  <c r="D31" i="1"/>
  <c r="D27" i="1"/>
  <c r="H24" i="1"/>
  <c r="H27" i="1" s="1"/>
  <c r="M16" i="2"/>
  <c r="I35" i="2"/>
  <c r="G31" i="1"/>
  <c r="F35" i="2"/>
  <c r="E22" i="1"/>
  <c r="E27" i="1" s="1"/>
  <c r="M23" i="2"/>
  <c r="G35" i="2"/>
  <c r="M12" i="2"/>
  <c r="F23" i="1"/>
  <c r="M29" i="2"/>
  <c r="E34" i="1"/>
  <c r="E37" i="1" s="1"/>
  <c r="G27" i="1"/>
  <c r="M20" i="2"/>
  <c r="F30" i="1"/>
  <c r="F31" i="1" s="1"/>
  <c r="M24" i="2"/>
  <c r="D37" i="1"/>
  <c r="M32" i="2"/>
  <c r="F22" i="1"/>
  <c r="F27" i="1" s="1"/>
  <c r="H32" i="1"/>
  <c r="H37" i="1" s="1"/>
  <c r="D38" i="1" l="1"/>
  <c r="H38" i="1"/>
  <c r="G38" i="1"/>
  <c r="M35" i="2"/>
  <c r="N11" i="2" s="1"/>
  <c r="O11" i="2" s="1"/>
  <c r="F38" i="1"/>
  <c r="E38" i="1"/>
  <c r="N23" i="2" l="1"/>
  <c r="O23" i="2" s="1"/>
  <c r="I29" i="1" s="1"/>
  <c r="N24" i="2"/>
  <c r="O24" i="2" s="1"/>
  <c r="N16" i="2"/>
  <c r="O16" i="2" s="1"/>
  <c r="P16" i="2" s="1"/>
  <c r="N20" i="2"/>
  <c r="O20" i="2" s="1"/>
  <c r="P20" i="2" s="1"/>
  <c r="N29" i="2"/>
  <c r="O29" i="2" s="1"/>
  <c r="P29" i="2" s="1"/>
  <c r="N32" i="2"/>
  <c r="O32" i="2" s="1"/>
  <c r="P32" i="2" s="1"/>
  <c r="N12" i="2"/>
  <c r="O12" i="2" s="1"/>
  <c r="P12" i="2" s="1"/>
  <c r="N19" i="2"/>
  <c r="O19" i="2" s="1"/>
  <c r="P19" i="2" s="1"/>
  <c r="N26" i="2"/>
  <c r="O26" i="2" s="1"/>
  <c r="P26" i="2" s="1"/>
  <c r="N22" i="2"/>
  <c r="O22" i="2" s="1"/>
  <c r="N30" i="2"/>
  <c r="O30" i="2" s="1"/>
  <c r="P30" i="2" s="1"/>
  <c r="N18" i="2"/>
  <c r="O18" i="2" s="1"/>
  <c r="N31" i="2"/>
  <c r="O31" i="2" s="1"/>
  <c r="P31" i="2" s="1"/>
  <c r="N25" i="2"/>
  <c r="O25" i="2" s="1"/>
  <c r="N14" i="2"/>
  <c r="O14" i="2" s="1"/>
  <c r="N13" i="2"/>
  <c r="O13" i="2" s="1"/>
  <c r="P13" i="2" s="1"/>
  <c r="N27" i="2"/>
  <c r="O27" i="2" s="1"/>
  <c r="P27" i="2" s="1"/>
  <c r="N33" i="2"/>
  <c r="O33" i="2" s="1"/>
  <c r="N28" i="2"/>
  <c r="O28" i="2" s="1"/>
  <c r="N17" i="2"/>
  <c r="O17" i="2" s="1"/>
  <c r="P17" i="2" s="1"/>
  <c r="N34" i="2"/>
  <c r="N21" i="2"/>
  <c r="O21" i="2" s="1"/>
  <c r="P21" i="2" s="1"/>
  <c r="N15" i="2"/>
  <c r="O15" i="2" s="1"/>
  <c r="P15" i="2" s="1"/>
  <c r="J23" i="1" l="1"/>
  <c r="J26" i="1"/>
  <c r="P23" i="2"/>
  <c r="J29" i="1" s="1"/>
  <c r="I26" i="1"/>
  <c r="I30" i="1"/>
  <c r="P24" i="2"/>
  <c r="J30" i="1" s="1"/>
  <c r="I36" i="1"/>
  <c r="P34" i="2"/>
  <c r="J36" i="1" s="1"/>
  <c r="O35" i="2"/>
  <c r="I22" i="1"/>
  <c r="P11" i="2"/>
  <c r="I25" i="1"/>
  <c r="P18" i="2"/>
  <c r="J25" i="1" s="1"/>
  <c r="N35" i="2"/>
  <c r="I33" i="1"/>
  <c r="P28" i="2"/>
  <c r="J33" i="1" s="1"/>
  <c r="P14" i="2"/>
  <c r="J24" i="1" s="1"/>
  <c r="I24" i="1"/>
  <c r="I34" i="1"/>
  <c r="I35" i="1"/>
  <c r="P33" i="2"/>
  <c r="J35" i="1" s="1"/>
  <c r="I32" i="1"/>
  <c r="P25" i="2"/>
  <c r="J32" i="1" s="1"/>
  <c r="I28" i="1"/>
  <c r="P22" i="2"/>
  <c r="J28" i="1" s="1"/>
  <c r="J34" i="1"/>
  <c r="I23" i="1"/>
  <c r="J31" i="1" l="1"/>
  <c r="I31" i="1"/>
  <c r="J37" i="1"/>
  <c r="J22" i="1"/>
  <c r="J27" i="1" s="1"/>
  <c r="P35" i="2"/>
  <c r="I37" i="1"/>
  <c r="I27" i="1"/>
  <c r="I38" i="1" l="1"/>
  <c r="J38" i="1"/>
  <c r="I39" i="1" l="1"/>
  <c r="I15" i="1" s="1"/>
</calcChain>
</file>

<file path=xl/comments1.xml><?xml version="1.0" encoding="utf-8"?>
<comments xmlns="http://schemas.openxmlformats.org/spreadsheetml/2006/main">
  <authors>
    <author>user</author>
    <author xml:space="preserve"> </author>
  </authors>
  <commentList>
    <comment ref="E28" authorId="0" shapeId="0">
      <text>
        <r>
          <rPr>
            <b/>
            <sz val="9"/>
            <color indexed="81"/>
            <rFont val="ＭＳ Ｐゴシック"/>
            <family val="3"/>
            <charset val="128"/>
          </rPr>
          <t>病院過疎債分を差し引く　44,500千円</t>
        </r>
      </text>
    </comment>
    <comment ref="O34" authorId="1" shapeId="0">
      <text>
        <r>
          <rPr>
            <b/>
            <sz val="9"/>
            <color indexed="81"/>
            <rFont val="ＭＳ Ｐゴシック"/>
            <family val="3"/>
            <charset val="128"/>
          </rPr>
          <t>調整1</t>
        </r>
      </text>
    </comment>
  </commentList>
</comments>
</file>

<file path=xl/sharedStrings.xml><?xml version="1.0" encoding="utf-8"?>
<sst xmlns="http://schemas.openxmlformats.org/spreadsheetml/2006/main" count="108" uniqueCount="78">
  <si>
    <t>地方消費税交付金（社会保障財源化分）が充てられる社会保障施策に要する経費</t>
    <rPh sb="0" eb="2">
      <t>チホウ</t>
    </rPh>
    <rPh sb="2" eb="5">
      <t>ショウヒゼイ</t>
    </rPh>
    <rPh sb="5" eb="8">
      <t>コウフキン</t>
    </rPh>
    <rPh sb="9" eb="11">
      <t>シャカイ</t>
    </rPh>
    <rPh sb="11" eb="13">
      <t>ホショウ</t>
    </rPh>
    <rPh sb="13" eb="16">
      <t>ザイゲンカ</t>
    </rPh>
    <rPh sb="16" eb="17">
      <t>ブン</t>
    </rPh>
    <rPh sb="19" eb="20">
      <t>ア</t>
    </rPh>
    <rPh sb="24" eb="26">
      <t>シャカイ</t>
    </rPh>
    <rPh sb="26" eb="28">
      <t>ホショウ</t>
    </rPh>
    <rPh sb="28" eb="29">
      <t>セ</t>
    </rPh>
    <rPh sb="29" eb="30">
      <t>サク</t>
    </rPh>
    <rPh sb="31" eb="32">
      <t>ヨウ</t>
    </rPh>
    <rPh sb="34" eb="36">
      <t>ケイヒ</t>
    </rPh>
    <phoneticPr fontId="2"/>
  </si>
  <si>
    <t>平成２７年度中頓別町一般会計決算における</t>
    <rPh sb="0" eb="2">
      <t>ヘイセイ</t>
    </rPh>
    <rPh sb="4" eb="5">
      <t>ネン</t>
    </rPh>
    <rPh sb="5" eb="6">
      <t>ド</t>
    </rPh>
    <rPh sb="6" eb="10">
      <t>ナカトンベツチョウ</t>
    </rPh>
    <rPh sb="10" eb="12">
      <t>イッパン</t>
    </rPh>
    <rPh sb="12" eb="14">
      <t>カイケイ</t>
    </rPh>
    <rPh sb="14" eb="16">
      <t>ケッサン</t>
    </rPh>
    <phoneticPr fontId="2"/>
  </si>
  <si>
    <t>（歳入）</t>
    <rPh sb="1" eb="3">
      <t>サイニュウ</t>
    </rPh>
    <phoneticPr fontId="2"/>
  </si>
  <si>
    <t>　・市町村交付金（社会保障財源化分）</t>
    <rPh sb="2" eb="5">
      <t>シチョウソン</t>
    </rPh>
    <rPh sb="5" eb="8">
      <t>コウフキン</t>
    </rPh>
    <rPh sb="9" eb="11">
      <t>シャカイ</t>
    </rPh>
    <rPh sb="11" eb="13">
      <t>ホショウ</t>
    </rPh>
    <rPh sb="13" eb="16">
      <t>ザイゲンカ</t>
    </rPh>
    <rPh sb="16" eb="17">
      <t>ブン</t>
    </rPh>
    <phoneticPr fontId="2"/>
  </si>
  <si>
    <t>千円</t>
    <rPh sb="0" eb="2">
      <t>センエン</t>
    </rPh>
    <phoneticPr fontId="2"/>
  </si>
  <si>
    <t>区分</t>
    <rPh sb="0" eb="2">
      <t>クブン</t>
    </rPh>
    <phoneticPr fontId="2"/>
  </si>
  <si>
    <t>社会福祉</t>
    <rPh sb="0" eb="2">
      <t>シャカイ</t>
    </rPh>
    <rPh sb="2" eb="4">
      <t>フクシ</t>
    </rPh>
    <phoneticPr fontId="2"/>
  </si>
  <si>
    <t>小区分</t>
    <rPh sb="0" eb="3">
      <t>ショウクブン</t>
    </rPh>
    <phoneticPr fontId="2"/>
  </si>
  <si>
    <t>老人福祉費</t>
    <rPh sb="0" eb="2">
      <t>ロウジン</t>
    </rPh>
    <rPh sb="2" eb="4">
      <t>フクシ</t>
    </rPh>
    <rPh sb="4" eb="5">
      <t>ヒ</t>
    </rPh>
    <phoneticPr fontId="2"/>
  </si>
  <si>
    <t>経費</t>
    <rPh sb="0" eb="2">
      <t>ケイヒ</t>
    </rPh>
    <phoneticPr fontId="2"/>
  </si>
  <si>
    <t>財源内訳</t>
    <rPh sb="0" eb="2">
      <t>ザイゲン</t>
    </rPh>
    <rPh sb="2" eb="4">
      <t>ウチワケ</t>
    </rPh>
    <phoneticPr fontId="2"/>
  </si>
  <si>
    <t>国庫支出金</t>
    <rPh sb="0" eb="2">
      <t>コッコ</t>
    </rPh>
    <rPh sb="2" eb="5">
      <t>シシュツキン</t>
    </rPh>
    <phoneticPr fontId="2"/>
  </si>
  <si>
    <t>特定財源</t>
    <rPh sb="0" eb="2">
      <t>トクテイ</t>
    </rPh>
    <rPh sb="2" eb="4">
      <t>ザイゲン</t>
    </rPh>
    <phoneticPr fontId="2"/>
  </si>
  <si>
    <t>道支出金</t>
    <rPh sb="0" eb="1">
      <t>ミチ</t>
    </rPh>
    <rPh sb="1" eb="4">
      <t>シシュツキン</t>
    </rPh>
    <phoneticPr fontId="2"/>
  </si>
  <si>
    <t>地方債</t>
    <rPh sb="0" eb="3">
      <t>チホウサイ</t>
    </rPh>
    <phoneticPr fontId="2"/>
  </si>
  <si>
    <t>その他</t>
    <rPh sb="2" eb="3">
      <t>タ</t>
    </rPh>
    <phoneticPr fontId="2"/>
  </si>
  <si>
    <t>一般財源</t>
    <rPh sb="0" eb="2">
      <t>イッパン</t>
    </rPh>
    <rPh sb="2" eb="4">
      <t>ザイゲン</t>
    </rPh>
    <phoneticPr fontId="2"/>
  </si>
  <si>
    <t>障害者福祉事業</t>
    <rPh sb="0" eb="2">
      <t>ショウガイ</t>
    </rPh>
    <rPh sb="2" eb="3">
      <t>シャ</t>
    </rPh>
    <rPh sb="3" eb="5">
      <t>フクシ</t>
    </rPh>
    <rPh sb="5" eb="7">
      <t>ジギョウ</t>
    </rPh>
    <phoneticPr fontId="2"/>
  </si>
  <si>
    <t>高齢者福祉事業</t>
    <rPh sb="0" eb="3">
      <t>コウレイシャ</t>
    </rPh>
    <rPh sb="3" eb="5">
      <t>フクシ</t>
    </rPh>
    <rPh sb="5" eb="7">
      <t>ジギョウ</t>
    </rPh>
    <phoneticPr fontId="2"/>
  </si>
  <si>
    <t>児童福祉事業</t>
    <rPh sb="0" eb="2">
      <t>ジドウ</t>
    </rPh>
    <rPh sb="2" eb="4">
      <t>フクシ</t>
    </rPh>
    <rPh sb="4" eb="6">
      <t>ジギョウ</t>
    </rPh>
    <phoneticPr fontId="2"/>
  </si>
  <si>
    <t>母子福祉事業</t>
    <rPh sb="0" eb="2">
      <t>ボシ</t>
    </rPh>
    <rPh sb="2" eb="4">
      <t>フクシ</t>
    </rPh>
    <rPh sb="4" eb="6">
      <t>ジギョウ</t>
    </rPh>
    <phoneticPr fontId="2"/>
  </si>
  <si>
    <t>社会保険</t>
    <rPh sb="0" eb="2">
      <t>シャカイ</t>
    </rPh>
    <rPh sb="2" eb="4">
      <t>ホケン</t>
    </rPh>
    <phoneticPr fontId="2"/>
  </si>
  <si>
    <t>介護保険事業</t>
    <rPh sb="0" eb="2">
      <t>カイゴ</t>
    </rPh>
    <rPh sb="2" eb="4">
      <t>ホケン</t>
    </rPh>
    <rPh sb="4" eb="6">
      <t>ジギョウ</t>
    </rPh>
    <phoneticPr fontId="2"/>
  </si>
  <si>
    <t>国民健康保険事業</t>
    <rPh sb="0" eb="2">
      <t>コクミン</t>
    </rPh>
    <rPh sb="2" eb="4">
      <t>ケンコウ</t>
    </rPh>
    <rPh sb="4" eb="6">
      <t>ホケン</t>
    </rPh>
    <rPh sb="6" eb="8">
      <t>ジギョウ</t>
    </rPh>
    <phoneticPr fontId="2"/>
  </si>
  <si>
    <t>保健衛生</t>
    <rPh sb="0" eb="2">
      <t>ホケン</t>
    </rPh>
    <rPh sb="2" eb="4">
      <t>エイセイ</t>
    </rPh>
    <phoneticPr fontId="2"/>
  </si>
  <si>
    <t>病院事業</t>
    <rPh sb="0" eb="2">
      <t>ビョウイン</t>
    </rPh>
    <rPh sb="2" eb="4">
      <t>ジギョウ</t>
    </rPh>
    <phoneticPr fontId="2"/>
  </si>
  <si>
    <t>疾病予防対策事業</t>
    <rPh sb="0" eb="2">
      <t>シッペイ</t>
    </rPh>
    <rPh sb="2" eb="4">
      <t>ヨボウ</t>
    </rPh>
    <rPh sb="4" eb="6">
      <t>タイサク</t>
    </rPh>
    <rPh sb="6" eb="8">
      <t>ジギョウ</t>
    </rPh>
    <phoneticPr fontId="2"/>
  </si>
  <si>
    <t>環境衛生事業</t>
    <rPh sb="0" eb="2">
      <t>カンキョウ</t>
    </rPh>
    <rPh sb="2" eb="4">
      <t>エイセイ</t>
    </rPh>
    <rPh sb="4" eb="6">
      <t>ジギョウ</t>
    </rPh>
    <phoneticPr fontId="2"/>
  </si>
  <si>
    <t>目・節</t>
    <rPh sb="0" eb="1">
      <t>モク</t>
    </rPh>
    <rPh sb="2" eb="3">
      <t>セツ</t>
    </rPh>
    <phoneticPr fontId="2"/>
  </si>
  <si>
    <t>社会福祉総務費</t>
    <rPh sb="0" eb="2">
      <t>シャカイ</t>
    </rPh>
    <rPh sb="2" eb="4">
      <t>フクシ</t>
    </rPh>
    <rPh sb="4" eb="6">
      <t>ソウム</t>
    </rPh>
    <rPh sb="6" eb="7">
      <t>ヒ</t>
    </rPh>
    <phoneticPr fontId="2"/>
  </si>
  <si>
    <t>障害者福祉費</t>
    <rPh sb="0" eb="3">
      <t>ショウガイシャ</t>
    </rPh>
    <rPh sb="3" eb="5">
      <t>フクシ</t>
    </rPh>
    <rPh sb="5" eb="6">
      <t>ヒ</t>
    </rPh>
    <phoneticPr fontId="2"/>
  </si>
  <si>
    <t>重度心身障害者</t>
    <rPh sb="0" eb="2">
      <t>ジュウド</t>
    </rPh>
    <rPh sb="2" eb="4">
      <t>シンシン</t>
    </rPh>
    <rPh sb="4" eb="7">
      <t>ショウガイシャ</t>
    </rPh>
    <phoneticPr fontId="2"/>
  </si>
  <si>
    <t>地域福祉対策事業費</t>
    <rPh sb="0" eb="2">
      <t>チイキ</t>
    </rPh>
    <rPh sb="2" eb="4">
      <t>フクシ</t>
    </rPh>
    <rPh sb="4" eb="6">
      <t>タイサク</t>
    </rPh>
    <rPh sb="6" eb="8">
      <t>ジギョウ</t>
    </rPh>
    <rPh sb="8" eb="9">
      <t>ヒ</t>
    </rPh>
    <phoneticPr fontId="2"/>
  </si>
  <si>
    <t>次世代育成対策事業費</t>
    <rPh sb="0" eb="3">
      <t>ジセダイ</t>
    </rPh>
    <rPh sb="3" eb="5">
      <t>イクセイ</t>
    </rPh>
    <rPh sb="5" eb="7">
      <t>タイサク</t>
    </rPh>
    <rPh sb="7" eb="9">
      <t>ジギョウ</t>
    </rPh>
    <rPh sb="9" eb="10">
      <t>ヒ</t>
    </rPh>
    <phoneticPr fontId="2"/>
  </si>
  <si>
    <t>医療事業</t>
    <rPh sb="0" eb="2">
      <t>イリョウ</t>
    </rPh>
    <rPh sb="2" eb="4">
      <t>ジギョウ</t>
    </rPh>
    <phoneticPr fontId="2"/>
  </si>
  <si>
    <t>子ども医療費</t>
    <rPh sb="0" eb="1">
      <t>コ</t>
    </rPh>
    <rPh sb="3" eb="6">
      <t>イリョウヒ</t>
    </rPh>
    <phoneticPr fontId="2"/>
  </si>
  <si>
    <t>児童措置費</t>
    <rPh sb="0" eb="2">
      <t>ジドウ</t>
    </rPh>
    <rPh sb="2" eb="4">
      <t>ソチ</t>
    </rPh>
    <rPh sb="4" eb="5">
      <t>ヒ</t>
    </rPh>
    <phoneticPr fontId="2"/>
  </si>
  <si>
    <t>ひとり親家庭等</t>
    <rPh sb="3" eb="4">
      <t>オヤ</t>
    </rPh>
    <rPh sb="4" eb="6">
      <t>カテイ</t>
    </rPh>
    <rPh sb="6" eb="7">
      <t>トウ</t>
    </rPh>
    <phoneticPr fontId="2"/>
  </si>
  <si>
    <t>認定こども園費</t>
    <rPh sb="0" eb="2">
      <t>ニンテイ</t>
    </rPh>
    <rPh sb="5" eb="6">
      <t>エン</t>
    </rPh>
    <rPh sb="6" eb="7">
      <t>ヒ</t>
    </rPh>
    <phoneticPr fontId="2"/>
  </si>
  <si>
    <t>地域子育て支援費</t>
    <rPh sb="0" eb="2">
      <t>チイキ</t>
    </rPh>
    <rPh sb="2" eb="4">
      <t>コソダ</t>
    </rPh>
    <rPh sb="5" eb="7">
      <t>シエン</t>
    </rPh>
    <rPh sb="7" eb="8">
      <t>ヒ</t>
    </rPh>
    <phoneticPr fontId="2"/>
  </si>
  <si>
    <t>放課後児童健全育成費</t>
    <rPh sb="0" eb="3">
      <t>ホウカゴ</t>
    </rPh>
    <rPh sb="3" eb="5">
      <t>ジドウ</t>
    </rPh>
    <rPh sb="5" eb="7">
      <t>ケンゼン</t>
    </rPh>
    <rPh sb="7" eb="9">
      <t>イクセイ</t>
    </rPh>
    <rPh sb="9" eb="10">
      <t>ヒ</t>
    </rPh>
    <phoneticPr fontId="2"/>
  </si>
  <si>
    <t>養育等医療費</t>
    <rPh sb="0" eb="2">
      <t>ヨウイク</t>
    </rPh>
    <rPh sb="2" eb="3">
      <t>トウ</t>
    </rPh>
    <rPh sb="3" eb="6">
      <t>イリョウヒ</t>
    </rPh>
    <phoneticPr fontId="2"/>
  </si>
  <si>
    <t>予防費</t>
    <rPh sb="0" eb="2">
      <t>ヨボウ</t>
    </rPh>
    <rPh sb="2" eb="3">
      <t>ヒ</t>
    </rPh>
    <phoneticPr fontId="2"/>
  </si>
  <si>
    <t>母子衛生費</t>
    <rPh sb="0" eb="2">
      <t>ボシ</t>
    </rPh>
    <rPh sb="2" eb="4">
      <t>エイセイ</t>
    </rPh>
    <rPh sb="4" eb="5">
      <t>ヒ</t>
    </rPh>
    <phoneticPr fontId="2"/>
  </si>
  <si>
    <t>環境衛生費</t>
    <rPh sb="0" eb="2">
      <t>カンキョウ</t>
    </rPh>
    <rPh sb="2" eb="4">
      <t>エイセイ</t>
    </rPh>
    <rPh sb="4" eb="5">
      <t>ヒ</t>
    </rPh>
    <phoneticPr fontId="2"/>
  </si>
  <si>
    <t>病院費</t>
    <rPh sb="0" eb="2">
      <t>ビョウイン</t>
    </rPh>
    <rPh sb="2" eb="3">
      <t>ヒ</t>
    </rPh>
    <phoneticPr fontId="2"/>
  </si>
  <si>
    <t>診療所費</t>
    <rPh sb="0" eb="3">
      <t>シンリョウジョ</t>
    </rPh>
    <rPh sb="3" eb="4">
      <t>ヒ</t>
    </rPh>
    <phoneticPr fontId="2"/>
  </si>
  <si>
    <t>地域保健対策費</t>
    <rPh sb="0" eb="2">
      <t>チイキ</t>
    </rPh>
    <rPh sb="2" eb="4">
      <t>ホケン</t>
    </rPh>
    <rPh sb="4" eb="6">
      <t>タイサク</t>
    </rPh>
    <rPh sb="6" eb="7">
      <t>ヒ</t>
    </rPh>
    <phoneticPr fontId="2"/>
  </si>
  <si>
    <t>健康増進費</t>
    <rPh sb="0" eb="2">
      <t>ケンコウ</t>
    </rPh>
    <rPh sb="2" eb="4">
      <t>ゾウシン</t>
    </rPh>
    <rPh sb="4" eb="5">
      <t>ヒ</t>
    </rPh>
    <phoneticPr fontId="2"/>
  </si>
  <si>
    <t>介護保険繰出金</t>
    <rPh sb="0" eb="2">
      <t>カイゴ</t>
    </rPh>
    <rPh sb="2" eb="4">
      <t>ホケン</t>
    </rPh>
    <rPh sb="4" eb="6">
      <t>クリダ</t>
    </rPh>
    <rPh sb="6" eb="7">
      <t>キン</t>
    </rPh>
    <phoneticPr fontId="2"/>
  </si>
  <si>
    <t>国保会計繰出金</t>
    <rPh sb="0" eb="2">
      <t>コクホ</t>
    </rPh>
    <rPh sb="2" eb="4">
      <t>カイケイ</t>
    </rPh>
    <rPh sb="4" eb="6">
      <t>クリダ</t>
    </rPh>
    <rPh sb="6" eb="7">
      <t>キン</t>
    </rPh>
    <phoneticPr fontId="2"/>
  </si>
  <si>
    <t>後期高齢者医療会計繰出金</t>
    <rPh sb="0" eb="2">
      <t>コウキ</t>
    </rPh>
    <rPh sb="2" eb="5">
      <t>コウレイシャ</t>
    </rPh>
    <rPh sb="5" eb="7">
      <t>イリョウ</t>
    </rPh>
    <rPh sb="7" eb="9">
      <t>カイケイ</t>
    </rPh>
    <rPh sb="9" eb="11">
      <t>クリダ</t>
    </rPh>
    <rPh sb="11" eb="12">
      <t>キン</t>
    </rPh>
    <phoneticPr fontId="2"/>
  </si>
  <si>
    <t>老人福祉費(繰越)</t>
    <rPh sb="0" eb="2">
      <t>ロウジン</t>
    </rPh>
    <rPh sb="2" eb="4">
      <t>フクシ</t>
    </rPh>
    <rPh sb="4" eb="5">
      <t>ヒ</t>
    </rPh>
    <rPh sb="6" eb="8">
      <t>クリコシ</t>
    </rPh>
    <phoneticPr fontId="2"/>
  </si>
  <si>
    <t>使用手数分担</t>
    <rPh sb="0" eb="2">
      <t>シヨウ</t>
    </rPh>
    <rPh sb="2" eb="4">
      <t>テスウ</t>
    </rPh>
    <rPh sb="4" eb="6">
      <t>ブンタン</t>
    </rPh>
    <phoneticPr fontId="2"/>
  </si>
  <si>
    <t>諸収入</t>
    <rPh sb="0" eb="1">
      <t>ショ</t>
    </rPh>
    <rPh sb="1" eb="3">
      <t>シュウニュウ</t>
    </rPh>
    <phoneticPr fontId="2"/>
  </si>
  <si>
    <t>寄附金</t>
    <rPh sb="0" eb="3">
      <t>キフキン</t>
    </rPh>
    <phoneticPr fontId="2"/>
  </si>
  <si>
    <t>繰越金</t>
    <rPh sb="0" eb="2">
      <t>クリコシ</t>
    </rPh>
    <rPh sb="2" eb="3">
      <t>キン</t>
    </rPh>
    <phoneticPr fontId="2"/>
  </si>
  <si>
    <t>額</t>
    <rPh sb="0" eb="1">
      <t>ガク</t>
    </rPh>
    <phoneticPr fontId="2"/>
  </si>
  <si>
    <t>率</t>
    <rPh sb="0" eb="1">
      <t>リツ</t>
    </rPh>
    <phoneticPr fontId="2"/>
  </si>
  <si>
    <t>社保財源分</t>
    <rPh sb="0" eb="2">
      <t>シャホ</t>
    </rPh>
    <rPh sb="2" eb="4">
      <t>ザイゲン</t>
    </rPh>
    <rPh sb="4" eb="5">
      <t>ブン</t>
    </rPh>
    <phoneticPr fontId="2"/>
  </si>
  <si>
    <t>その他</t>
    <rPh sb="2" eb="3">
      <t>タ</t>
    </rPh>
    <phoneticPr fontId="2"/>
  </si>
  <si>
    <t>一般財源の内訳</t>
    <rPh sb="0" eb="2">
      <t>イッパン</t>
    </rPh>
    <rPh sb="2" eb="4">
      <t>ザイゲン</t>
    </rPh>
    <rPh sb="5" eb="7">
      <t>ウチワケ</t>
    </rPh>
    <phoneticPr fontId="2"/>
  </si>
  <si>
    <t>合計</t>
    <rPh sb="0" eb="2">
      <t>ゴウケイ</t>
    </rPh>
    <phoneticPr fontId="2"/>
  </si>
  <si>
    <t>地方消費税交付金（社会保障財源化分）が充てられる社会保障施策に要する経費　　明細計算書</t>
    <rPh sb="0" eb="2">
      <t>チホウ</t>
    </rPh>
    <rPh sb="2" eb="5">
      <t>ショウヒゼイ</t>
    </rPh>
    <rPh sb="5" eb="8">
      <t>コウフキン</t>
    </rPh>
    <rPh sb="9" eb="11">
      <t>シャカイ</t>
    </rPh>
    <rPh sb="11" eb="13">
      <t>ホショウ</t>
    </rPh>
    <rPh sb="13" eb="16">
      <t>ザイゲンカ</t>
    </rPh>
    <rPh sb="16" eb="17">
      <t>ブン</t>
    </rPh>
    <rPh sb="19" eb="20">
      <t>ア</t>
    </rPh>
    <rPh sb="24" eb="26">
      <t>シャカイ</t>
    </rPh>
    <rPh sb="26" eb="28">
      <t>ホショウ</t>
    </rPh>
    <rPh sb="28" eb="29">
      <t>セ</t>
    </rPh>
    <rPh sb="29" eb="30">
      <t>サク</t>
    </rPh>
    <rPh sb="31" eb="32">
      <t>ヨウ</t>
    </rPh>
    <rPh sb="34" eb="36">
      <t>ケイヒ</t>
    </rPh>
    <rPh sb="38" eb="40">
      <t>メイサイ</t>
    </rPh>
    <rPh sb="40" eb="43">
      <t>ケイサンショ</t>
    </rPh>
    <phoneticPr fontId="2"/>
  </si>
  <si>
    <t>小計</t>
    <rPh sb="0" eb="2">
      <t>ショウケイ</t>
    </rPh>
    <phoneticPr fontId="2"/>
  </si>
  <si>
    <t>総計</t>
    <rPh sb="0" eb="2">
      <t>ソウケイ</t>
    </rPh>
    <phoneticPr fontId="2"/>
  </si>
  <si>
    <t>　・地方消費税交付金社会保障財源化分が充てられる社会保障施策に要する経費</t>
    <rPh sb="2" eb="4">
      <t>チホウ</t>
    </rPh>
    <rPh sb="4" eb="7">
      <t>ショウヒゼイ</t>
    </rPh>
    <rPh sb="7" eb="10">
      <t>コウフキン</t>
    </rPh>
    <rPh sb="10" eb="12">
      <t>シャカイ</t>
    </rPh>
    <rPh sb="12" eb="14">
      <t>ホショウ</t>
    </rPh>
    <rPh sb="14" eb="17">
      <t>ザイゲンカ</t>
    </rPh>
    <rPh sb="17" eb="18">
      <t>ブン</t>
    </rPh>
    <rPh sb="19" eb="20">
      <t>ア</t>
    </rPh>
    <rPh sb="24" eb="26">
      <t>シャカイ</t>
    </rPh>
    <rPh sb="26" eb="28">
      <t>ホショウ</t>
    </rPh>
    <rPh sb="28" eb="29">
      <t>セ</t>
    </rPh>
    <rPh sb="29" eb="30">
      <t>サク</t>
    </rPh>
    <rPh sb="31" eb="32">
      <t>ヨウ</t>
    </rPh>
    <rPh sb="34" eb="36">
      <t>ケイヒ</t>
    </rPh>
    <phoneticPr fontId="2"/>
  </si>
  <si>
    <t>千円</t>
    <rPh sb="0" eb="2">
      <t>センエン</t>
    </rPh>
    <phoneticPr fontId="2"/>
  </si>
  <si>
    <r>
      <t xml:space="preserve">市町村交付金
</t>
    </r>
    <r>
      <rPr>
        <sz val="9"/>
        <color theme="1"/>
        <rFont val="ＭＳ Ｐ明朝"/>
        <family val="1"/>
        <charset val="128"/>
      </rPr>
      <t>社会保障財源化分</t>
    </r>
    <rPh sb="0" eb="3">
      <t>シチョウソン</t>
    </rPh>
    <rPh sb="3" eb="6">
      <t>コウフキン</t>
    </rPh>
    <rPh sb="7" eb="9">
      <t>シャカイ</t>
    </rPh>
    <rPh sb="9" eb="11">
      <t>ホショウ</t>
    </rPh>
    <rPh sb="11" eb="13">
      <t>ザイゲン</t>
    </rPh>
    <rPh sb="13" eb="14">
      <t>カ</t>
    </rPh>
    <rPh sb="14" eb="15">
      <t>ブン</t>
    </rPh>
    <phoneticPr fontId="2"/>
  </si>
  <si>
    <t>(単位：千円）</t>
    <rPh sb="1" eb="3">
      <t>タンイ</t>
    </rPh>
    <rPh sb="4" eb="6">
      <t>センエン</t>
    </rPh>
    <phoneticPr fontId="2"/>
  </si>
  <si>
    <t>財　源　内　訳</t>
    <rPh sb="0" eb="1">
      <t>ザイ</t>
    </rPh>
    <rPh sb="2" eb="3">
      <t>ミナモト</t>
    </rPh>
    <rPh sb="4" eb="5">
      <t>ナイ</t>
    </rPh>
    <rPh sb="6" eb="7">
      <t>ヤク</t>
    </rPh>
    <phoneticPr fontId="2"/>
  </si>
  <si>
    <t>特　定　財　源</t>
    <rPh sb="0" eb="1">
      <t>トク</t>
    </rPh>
    <rPh sb="2" eb="3">
      <t>サダム</t>
    </rPh>
    <rPh sb="4" eb="5">
      <t>ザイ</t>
    </rPh>
    <rPh sb="6" eb="7">
      <t>ミナモト</t>
    </rPh>
    <phoneticPr fontId="2"/>
  </si>
  <si>
    <t>一　般　財　源</t>
    <rPh sb="0" eb="1">
      <t>イチ</t>
    </rPh>
    <rPh sb="2" eb="3">
      <t>ハン</t>
    </rPh>
    <rPh sb="4" eb="5">
      <t>ザイ</t>
    </rPh>
    <rPh sb="6" eb="7">
      <t>ミナモト</t>
    </rPh>
    <phoneticPr fontId="2"/>
  </si>
  <si>
    <t>経　費</t>
    <rPh sb="0" eb="1">
      <t>ヘ</t>
    </rPh>
    <rPh sb="2" eb="3">
      <t>ヒ</t>
    </rPh>
    <phoneticPr fontId="2"/>
  </si>
  <si>
    <t>小　区　分</t>
    <rPh sb="0" eb="1">
      <t>ショウ</t>
    </rPh>
    <rPh sb="2" eb="3">
      <t>ク</t>
    </rPh>
    <rPh sb="4" eb="5">
      <t>フン</t>
    </rPh>
    <phoneticPr fontId="2"/>
  </si>
  <si>
    <t>区　分</t>
    <rPh sb="0" eb="1">
      <t>ク</t>
    </rPh>
    <rPh sb="2" eb="3">
      <t>フン</t>
    </rPh>
    <phoneticPr fontId="2"/>
  </si>
  <si>
    <t>　消費税率（国・地方）が、平成２６年４月１日から５％から８％へ引き上げられたことに伴い、消費税収（現行分の地方消費税を除く。）については、その使途を明確にし、社会保障財源化することとされており、地方団体においても、地方消費税収の引上げ分を全て社会保障施策に要する経費に充てることとされています。</t>
    <rPh sb="1" eb="4">
      <t>ショウヒゼイ</t>
    </rPh>
    <rPh sb="4" eb="5">
      <t>リツ</t>
    </rPh>
    <rPh sb="6" eb="7">
      <t>クニ</t>
    </rPh>
    <rPh sb="8" eb="10">
      <t>チホウ</t>
    </rPh>
    <rPh sb="13" eb="15">
      <t>ヘイセイ</t>
    </rPh>
    <rPh sb="17" eb="18">
      <t>ネン</t>
    </rPh>
    <rPh sb="19" eb="20">
      <t>ガツ</t>
    </rPh>
    <rPh sb="21" eb="22">
      <t>ニチ</t>
    </rPh>
    <rPh sb="31" eb="32">
      <t>ヒ</t>
    </rPh>
    <rPh sb="33" eb="34">
      <t>ア</t>
    </rPh>
    <rPh sb="41" eb="42">
      <t>トモナ</t>
    </rPh>
    <rPh sb="44" eb="46">
      <t>ショウヒ</t>
    </rPh>
    <rPh sb="46" eb="48">
      <t>ゼイシュウ</t>
    </rPh>
    <rPh sb="49" eb="51">
      <t>ゲンコウ</t>
    </rPh>
    <rPh sb="51" eb="52">
      <t>ブン</t>
    </rPh>
    <rPh sb="53" eb="55">
      <t>チホウ</t>
    </rPh>
    <rPh sb="55" eb="58">
      <t>ショウヒゼイ</t>
    </rPh>
    <rPh sb="59" eb="60">
      <t>ノゾ</t>
    </rPh>
    <rPh sb="71" eb="73">
      <t>シト</t>
    </rPh>
    <rPh sb="74" eb="76">
      <t>メイカク</t>
    </rPh>
    <rPh sb="79" eb="81">
      <t>シャカイ</t>
    </rPh>
    <rPh sb="81" eb="83">
      <t>ホショウ</t>
    </rPh>
    <rPh sb="83" eb="86">
      <t>ザイゲンカ</t>
    </rPh>
    <rPh sb="97" eb="99">
      <t>チホウ</t>
    </rPh>
    <rPh sb="99" eb="101">
      <t>ダンタイ</t>
    </rPh>
    <rPh sb="107" eb="109">
      <t>チホウ</t>
    </rPh>
    <rPh sb="109" eb="111">
      <t>ショウヒ</t>
    </rPh>
    <rPh sb="111" eb="113">
      <t>ゼイシュウ</t>
    </rPh>
    <rPh sb="114" eb="116">
      <t>ヒキア</t>
    </rPh>
    <rPh sb="117" eb="118">
      <t>ブン</t>
    </rPh>
    <rPh sb="119" eb="120">
      <t>スベ</t>
    </rPh>
    <rPh sb="121" eb="123">
      <t>シャカイ</t>
    </rPh>
    <rPh sb="123" eb="125">
      <t>ホショウ</t>
    </rPh>
    <rPh sb="125" eb="126">
      <t>セ</t>
    </rPh>
    <rPh sb="126" eb="127">
      <t>サク</t>
    </rPh>
    <rPh sb="128" eb="129">
      <t>ヨウ</t>
    </rPh>
    <rPh sb="131" eb="133">
      <t>ケイヒ</t>
    </rPh>
    <rPh sb="134" eb="135">
      <t>ア</t>
    </rPh>
    <phoneticPr fontId="2"/>
  </si>
  <si>
    <t xml:space="preserve"> 　 平成２９年度中頓別町一般会計当初予算における</t>
    <rPh sb="3" eb="5">
      <t>ヘイセイ</t>
    </rPh>
    <rPh sb="7" eb="8">
      <t>ネン</t>
    </rPh>
    <rPh sb="8" eb="9">
      <t>ド</t>
    </rPh>
    <rPh sb="9" eb="13">
      <t>ナカトンベツチョウ</t>
    </rPh>
    <rPh sb="13" eb="15">
      <t>イッパン</t>
    </rPh>
    <rPh sb="15" eb="17">
      <t>カイケイ</t>
    </rPh>
    <rPh sb="17" eb="19">
      <t>トウショ</t>
    </rPh>
    <rPh sb="19" eb="21">
      <t>ヨサン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</si>
</sst>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Red]\-#,##0.0"/>
  </numFmts>
  <fonts count="1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9"/>
      <color indexed="81"/>
      <name val="ＭＳ Ｐゴシック"/>
      <family val="3"/>
      <charset val="128"/>
    </font>
    <font>
      <sz val="11"/>
      <color theme="1"/>
      <name val="ＭＳ Ｐ明朝"/>
      <family val="1"/>
      <charset val="128"/>
    </font>
    <font>
      <sz val="11"/>
      <color theme="1"/>
      <name val="ＭＳ 明朝"/>
      <family val="1"/>
      <charset val="128"/>
    </font>
    <font>
      <sz val="14"/>
      <color theme="1"/>
      <name val="ＭＳ ゴシック"/>
      <family val="3"/>
      <charset val="128"/>
    </font>
    <font>
      <sz val="9"/>
      <color theme="1"/>
      <name val="ＭＳ Ｐ明朝"/>
      <family val="1"/>
      <charset val="128"/>
    </font>
    <font>
      <sz val="12"/>
      <color theme="1"/>
      <name val="ＭＳ 明朝"/>
      <family val="1"/>
      <charset val="128"/>
    </font>
    <font>
      <sz val="12"/>
      <color theme="1"/>
      <name val="ＭＳ ゴシック"/>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9">
    <xf numFmtId="0" fontId="0" fillId="0" borderId="0" xfId="0">
      <alignment vertical="center"/>
    </xf>
    <xf numFmtId="38" fontId="0" fillId="0" borderId="0" xfId="1" applyFont="1">
      <alignment vertical="center"/>
    </xf>
    <xf numFmtId="0" fontId="0" fillId="0" borderId="1" xfId="0" applyBorder="1" applyAlignment="1">
      <alignment horizontal="center" vertical="center" shrinkToFit="1"/>
    </xf>
    <xf numFmtId="0" fontId="0" fillId="0" borderId="1" xfId="0" applyBorder="1" applyAlignment="1">
      <alignment horizontal="center" vertical="center"/>
    </xf>
    <xf numFmtId="0" fontId="0" fillId="0" borderId="1" xfId="0" applyBorder="1">
      <alignment vertical="center"/>
    </xf>
    <xf numFmtId="38" fontId="0" fillId="0" borderId="1" xfId="1" applyFont="1" applyBorder="1">
      <alignment vertical="center"/>
    </xf>
    <xf numFmtId="176" fontId="0" fillId="0" borderId="1" xfId="1" applyNumberFormat="1" applyFont="1" applyBorder="1">
      <alignment vertical="center"/>
    </xf>
    <xf numFmtId="38" fontId="0" fillId="0" borderId="1" xfId="0" applyNumberFormat="1" applyBorder="1">
      <alignment vertical="center"/>
    </xf>
    <xf numFmtId="38" fontId="0" fillId="0" borderId="1" xfId="1" applyNumberFormat="1" applyFont="1" applyBorder="1">
      <alignment vertical="center"/>
    </xf>
    <xf numFmtId="0" fontId="0" fillId="0" borderId="1" xfId="0" applyBorder="1" applyAlignment="1">
      <alignment vertical="center" shrinkToFit="1"/>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4" fillId="0" borderId="1" xfId="0" applyFont="1" applyBorder="1" applyAlignment="1">
      <alignment horizontal="center" vertical="center" wrapText="1" shrinkToFit="1"/>
    </xf>
    <xf numFmtId="0" fontId="5" fillId="0" borderId="0" xfId="0" applyFont="1">
      <alignment vertical="center"/>
    </xf>
    <xf numFmtId="38" fontId="5" fillId="0" borderId="0" xfId="1" applyFont="1">
      <alignment vertical="center"/>
    </xf>
    <xf numFmtId="38" fontId="5" fillId="0" borderId="0" xfId="0" applyNumberFormat="1" applyFont="1">
      <alignment vertical="center"/>
    </xf>
    <xf numFmtId="0" fontId="5" fillId="0" borderId="1" xfId="0" applyFont="1" applyBorder="1" applyAlignment="1">
      <alignment horizontal="center" vertical="center" shrinkToFit="1"/>
    </xf>
    <xf numFmtId="0" fontId="5" fillId="0" borderId="1" xfId="0" applyFont="1" applyBorder="1" applyAlignment="1">
      <alignment horizontal="center" vertical="center"/>
    </xf>
    <xf numFmtId="0" fontId="5" fillId="0" borderId="9" xfId="0" applyFont="1" applyBorder="1">
      <alignment vertical="center"/>
    </xf>
    <xf numFmtId="0" fontId="5" fillId="0" borderId="6" xfId="0" applyFont="1" applyBorder="1">
      <alignment vertical="center"/>
    </xf>
    <xf numFmtId="0" fontId="5" fillId="0" borderId="1" xfId="0" applyFont="1" applyBorder="1">
      <alignment vertical="center"/>
    </xf>
    <xf numFmtId="0" fontId="5" fillId="0" borderId="10" xfId="0" applyFont="1" applyBorder="1">
      <alignment vertical="center"/>
    </xf>
    <xf numFmtId="0" fontId="5" fillId="0" borderId="7" xfId="0" applyFont="1" applyBorder="1">
      <alignment vertical="center"/>
    </xf>
    <xf numFmtId="38" fontId="5" fillId="0" borderId="1" xfId="1"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lignment horizontal="right" vertical="center"/>
    </xf>
    <xf numFmtId="38" fontId="8" fillId="0" borderId="1" xfId="1" applyFont="1" applyBorder="1">
      <alignment vertical="center"/>
    </xf>
    <xf numFmtId="38" fontId="8" fillId="0" borderId="0" xfId="1" applyFont="1">
      <alignment vertical="center"/>
    </xf>
    <xf numFmtId="38" fontId="8" fillId="0" borderId="0" xfId="0" applyNumberFormat="1" applyFont="1">
      <alignment vertical="center"/>
    </xf>
    <xf numFmtId="38" fontId="8" fillId="0" borderId="5" xfId="1" applyFont="1" applyBorder="1" applyAlignment="1">
      <alignment vertical="center"/>
    </xf>
    <xf numFmtId="38" fontId="8" fillId="0" borderId="13" xfId="1" applyFont="1" applyBorder="1" applyAlignment="1">
      <alignment vertic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5" fillId="0" borderId="13"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vertical="center"/>
    </xf>
    <xf numFmtId="38" fontId="5" fillId="0" borderId="1" xfId="1" applyFont="1" applyBorder="1" applyAlignment="1">
      <alignment horizontal="center" vertical="center"/>
    </xf>
    <xf numFmtId="0" fontId="5" fillId="0" borderId="12" xfId="0" applyFont="1" applyBorder="1" applyAlignment="1">
      <alignment horizontal="center" vertical="center"/>
    </xf>
    <xf numFmtId="0" fontId="8" fillId="0" borderId="0" xfId="0" applyFont="1" applyAlignment="1">
      <alignment vertical="top" wrapText="1"/>
    </xf>
    <xf numFmtId="0" fontId="0" fillId="0" borderId="1" xfId="0" applyBorder="1" applyAlignment="1">
      <alignment horizontal="center" vertical="center"/>
    </xf>
    <xf numFmtId="38" fontId="0" fillId="0" borderId="1" xfId="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showZeros="0" tabSelected="1" workbookViewId="0">
      <selection activeCell="F15" sqref="F15"/>
    </sheetView>
  </sheetViews>
  <sheetFormatPr defaultRowHeight="13.5" x14ac:dyDescent="0.15"/>
  <cols>
    <col min="1" max="1" width="3.125" customWidth="1"/>
    <col min="3" max="3" width="17.5" customWidth="1"/>
    <col min="4" max="4" width="10.625" style="1" customWidth="1"/>
    <col min="5" max="8" width="10.625" customWidth="1"/>
    <col min="9" max="9" width="14.5" customWidth="1"/>
    <col min="10" max="10" width="10.625" customWidth="1"/>
  </cols>
  <sheetData>
    <row r="1" spans="1:10" ht="14.25" x14ac:dyDescent="0.15">
      <c r="A1" s="43" t="s">
        <v>77</v>
      </c>
      <c r="B1" s="43"/>
      <c r="C1" s="43"/>
      <c r="D1" s="43"/>
      <c r="E1" s="43"/>
      <c r="F1" s="43"/>
      <c r="G1" s="43"/>
      <c r="H1" s="43"/>
      <c r="I1" s="43"/>
      <c r="J1" s="43"/>
    </row>
    <row r="2" spans="1:10" ht="14.25" x14ac:dyDescent="0.15">
      <c r="A2" s="42" t="s">
        <v>0</v>
      </c>
      <c r="B2" s="42"/>
      <c r="C2" s="42"/>
      <c r="D2" s="42"/>
      <c r="E2" s="42"/>
      <c r="F2" s="42"/>
      <c r="G2" s="42"/>
      <c r="H2" s="42"/>
      <c r="I2" s="42"/>
      <c r="J2" s="42"/>
    </row>
    <row r="3" spans="1:10" ht="17.25" x14ac:dyDescent="0.15">
      <c r="A3" s="31"/>
      <c r="B3" s="31"/>
      <c r="C3" s="31"/>
      <c r="D3" s="31"/>
      <c r="E3" s="31"/>
      <c r="F3" s="31"/>
      <c r="G3" s="31"/>
      <c r="H3" s="31"/>
      <c r="I3" s="31"/>
      <c r="J3" s="31"/>
    </row>
    <row r="4" spans="1:10" ht="17.25" x14ac:dyDescent="0.15">
      <c r="A4" s="32"/>
      <c r="B4" s="32"/>
      <c r="C4" s="32"/>
      <c r="D4" s="32"/>
      <c r="E4" s="32"/>
      <c r="F4" s="32"/>
      <c r="G4" s="32"/>
      <c r="H4" s="32"/>
      <c r="I4" s="32"/>
      <c r="J4" s="32"/>
    </row>
    <row r="6" spans="1:10" ht="13.5" customHeight="1" x14ac:dyDescent="0.15">
      <c r="A6" s="46" t="s">
        <v>76</v>
      </c>
      <c r="B6" s="46"/>
      <c r="C6" s="46"/>
      <c r="D6" s="46"/>
      <c r="E6" s="46"/>
      <c r="F6" s="46"/>
      <c r="G6" s="46"/>
      <c r="H6" s="46"/>
      <c r="I6" s="46"/>
      <c r="J6" s="46"/>
    </row>
    <row r="7" spans="1:10" ht="13.5" customHeight="1" x14ac:dyDescent="0.15">
      <c r="A7" s="46"/>
      <c r="B7" s="46"/>
      <c r="C7" s="46"/>
      <c r="D7" s="46"/>
      <c r="E7" s="46"/>
      <c r="F7" s="46"/>
      <c r="G7" s="46"/>
      <c r="H7" s="46"/>
      <c r="I7" s="46"/>
      <c r="J7" s="46"/>
    </row>
    <row r="8" spans="1:10" ht="13.5" customHeight="1" x14ac:dyDescent="0.15">
      <c r="A8" s="46"/>
      <c r="B8" s="46"/>
      <c r="C8" s="46"/>
      <c r="D8" s="46"/>
      <c r="E8" s="46"/>
      <c r="F8" s="46"/>
      <c r="G8" s="46"/>
      <c r="H8" s="46"/>
      <c r="I8" s="46"/>
      <c r="J8" s="46"/>
    </row>
    <row r="9" spans="1:10" ht="13.5" customHeight="1" x14ac:dyDescent="0.15">
      <c r="A9" s="46"/>
      <c r="B9" s="46"/>
      <c r="C9" s="46"/>
      <c r="D9" s="46"/>
      <c r="E9" s="46"/>
      <c r="F9" s="46"/>
      <c r="G9" s="46"/>
      <c r="H9" s="46"/>
      <c r="I9" s="46"/>
      <c r="J9" s="46"/>
    </row>
    <row r="10" spans="1:10" x14ac:dyDescent="0.15">
      <c r="A10" s="46"/>
      <c r="B10" s="46"/>
      <c r="C10" s="46"/>
      <c r="D10" s="46"/>
      <c r="E10" s="46"/>
      <c r="F10" s="46"/>
      <c r="G10" s="46"/>
      <c r="H10" s="46"/>
      <c r="I10" s="46"/>
      <c r="J10" s="46"/>
    </row>
    <row r="11" spans="1:10" x14ac:dyDescent="0.15">
      <c r="A11" s="20"/>
      <c r="B11" s="20"/>
      <c r="C11" s="20"/>
      <c r="D11" s="21"/>
      <c r="E11" s="20"/>
      <c r="F11" s="20"/>
      <c r="G11" s="20"/>
      <c r="H11" s="20"/>
      <c r="I11" s="20"/>
      <c r="J11" s="20"/>
    </row>
    <row r="12" spans="1:10" ht="20.100000000000001" customHeight="1" x14ac:dyDescent="0.15">
      <c r="A12" s="20" t="s">
        <v>2</v>
      </c>
      <c r="B12" s="20"/>
      <c r="C12" s="20"/>
      <c r="D12" s="21"/>
      <c r="E12" s="20"/>
      <c r="F12" s="20"/>
      <c r="G12" s="20"/>
      <c r="H12" s="20"/>
      <c r="I12" s="20"/>
      <c r="J12" s="20"/>
    </row>
    <row r="13" spans="1:10" ht="20.100000000000001" customHeight="1" x14ac:dyDescent="0.15">
      <c r="A13" s="20" t="s">
        <v>3</v>
      </c>
      <c r="B13" s="20"/>
      <c r="C13" s="20"/>
      <c r="D13" s="21"/>
      <c r="E13" s="20"/>
      <c r="F13" s="21"/>
      <c r="G13" s="20"/>
      <c r="H13" s="20"/>
      <c r="I13" s="35">
        <v>9341</v>
      </c>
      <c r="J13" s="20" t="s">
        <v>4</v>
      </c>
    </row>
    <row r="14" spans="1:10" ht="20.100000000000001" customHeight="1" x14ac:dyDescent="0.15">
      <c r="A14" s="20" t="s">
        <v>2</v>
      </c>
      <c r="B14" s="20"/>
      <c r="C14" s="20"/>
      <c r="D14" s="21"/>
      <c r="E14" s="20"/>
      <c r="F14" s="21"/>
      <c r="G14" s="20"/>
      <c r="H14" s="20"/>
      <c r="I14" s="20"/>
      <c r="J14" s="20"/>
    </row>
    <row r="15" spans="1:10" ht="20.100000000000001" customHeight="1" x14ac:dyDescent="0.15">
      <c r="A15" s="20" t="s">
        <v>66</v>
      </c>
      <c r="B15" s="20"/>
      <c r="C15" s="20"/>
      <c r="D15" s="21"/>
      <c r="E15" s="20"/>
      <c r="F15" s="21"/>
      <c r="G15" s="20"/>
      <c r="H15" s="20"/>
      <c r="I15" s="36">
        <f>I39</f>
        <v>636643</v>
      </c>
      <c r="J15" s="20" t="s">
        <v>67</v>
      </c>
    </row>
    <row r="16" spans="1:10" ht="20.100000000000001" customHeight="1" x14ac:dyDescent="0.15">
      <c r="A16" s="20"/>
      <c r="B16" s="20"/>
      <c r="C16" s="20"/>
      <c r="D16" s="21"/>
      <c r="E16" s="20"/>
      <c r="F16" s="21"/>
      <c r="G16" s="20"/>
      <c r="H16" s="20"/>
      <c r="I16" s="22"/>
      <c r="J16" s="20"/>
    </row>
    <row r="17" spans="1:10" ht="20.100000000000001" customHeight="1" x14ac:dyDescent="0.15">
      <c r="A17" s="20"/>
      <c r="B17" s="20"/>
      <c r="C17" s="20"/>
      <c r="D17" s="21"/>
      <c r="E17" s="20"/>
      <c r="F17" s="20"/>
      <c r="G17" s="20"/>
      <c r="H17" s="20"/>
      <c r="I17" s="20"/>
      <c r="J17" s="20"/>
    </row>
    <row r="18" spans="1:10" ht="20.100000000000001" customHeight="1" x14ac:dyDescent="0.15">
      <c r="A18" s="20"/>
      <c r="B18" s="20"/>
      <c r="C18" s="20"/>
      <c r="D18" s="21"/>
      <c r="E18" s="20"/>
      <c r="F18" s="20"/>
      <c r="G18" s="20"/>
      <c r="H18" s="20"/>
      <c r="I18" s="20"/>
      <c r="J18" s="33" t="s">
        <v>69</v>
      </c>
    </row>
    <row r="19" spans="1:10" ht="20.100000000000001" customHeight="1" x14ac:dyDescent="0.15">
      <c r="A19" s="39" t="s">
        <v>75</v>
      </c>
      <c r="B19" s="39"/>
      <c r="C19" s="39" t="s">
        <v>74</v>
      </c>
      <c r="D19" s="44" t="s">
        <v>73</v>
      </c>
      <c r="E19" s="40" t="s">
        <v>70</v>
      </c>
      <c r="F19" s="45"/>
      <c r="G19" s="45"/>
      <c r="H19" s="45"/>
      <c r="I19" s="45"/>
      <c r="J19" s="41"/>
    </row>
    <row r="20" spans="1:10" ht="20.100000000000001" customHeight="1" x14ac:dyDescent="0.15">
      <c r="A20" s="39"/>
      <c r="B20" s="39"/>
      <c r="C20" s="39"/>
      <c r="D20" s="44"/>
      <c r="E20" s="39" t="s">
        <v>71</v>
      </c>
      <c r="F20" s="39"/>
      <c r="G20" s="39"/>
      <c r="H20" s="39"/>
      <c r="I20" s="40" t="s">
        <v>72</v>
      </c>
      <c r="J20" s="41"/>
    </row>
    <row r="21" spans="1:10" ht="24.75" x14ac:dyDescent="0.15">
      <c r="A21" s="39"/>
      <c r="B21" s="39"/>
      <c r="C21" s="39"/>
      <c r="D21" s="44"/>
      <c r="E21" s="23" t="s">
        <v>11</v>
      </c>
      <c r="F21" s="23" t="s">
        <v>13</v>
      </c>
      <c r="G21" s="23" t="s">
        <v>14</v>
      </c>
      <c r="H21" s="23" t="s">
        <v>60</v>
      </c>
      <c r="I21" s="19" t="s">
        <v>68</v>
      </c>
      <c r="J21" s="24" t="s">
        <v>60</v>
      </c>
    </row>
    <row r="22" spans="1:10" ht="21.95" customHeight="1" x14ac:dyDescent="0.15">
      <c r="A22" s="25">
        <v>1</v>
      </c>
      <c r="B22" s="26" t="s">
        <v>6</v>
      </c>
      <c r="C22" s="27" t="s">
        <v>17</v>
      </c>
      <c r="D22" s="34">
        <f>明細書!E11</f>
        <v>99487</v>
      </c>
      <c r="E22" s="34">
        <f>明細書!F11</f>
        <v>48272</v>
      </c>
      <c r="F22" s="34">
        <f>明細書!G11</f>
        <v>24136</v>
      </c>
      <c r="G22" s="34">
        <f>明細書!H11</f>
        <v>0</v>
      </c>
      <c r="H22" s="34">
        <f>SUM(明細書!I11:L11)</f>
        <v>0</v>
      </c>
      <c r="I22" s="34">
        <f>明細書!O11</f>
        <v>397</v>
      </c>
      <c r="J22" s="34">
        <f>明細書!P11</f>
        <v>26682</v>
      </c>
    </row>
    <row r="23" spans="1:10" ht="21.95" customHeight="1" x14ac:dyDescent="0.15">
      <c r="A23" s="28"/>
      <c r="B23" s="29"/>
      <c r="C23" s="27" t="s">
        <v>18</v>
      </c>
      <c r="D23" s="34">
        <f>SUM(明細書!E12:E13)</f>
        <v>453378</v>
      </c>
      <c r="E23" s="34">
        <f>SUM(明細書!F12:F13)</f>
        <v>0</v>
      </c>
      <c r="F23" s="34">
        <f>SUM(明細書!G12:G13)</f>
        <v>212</v>
      </c>
      <c r="G23" s="34">
        <f>SUM(明細書!H12:H13)</f>
        <v>250000</v>
      </c>
      <c r="H23" s="34">
        <f>SUM(明細書!I12:L13)</f>
        <v>26552</v>
      </c>
      <c r="I23" s="34">
        <f>SUM(明細書!O12:O13)</f>
        <v>2591</v>
      </c>
      <c r="J23" s="34">
        <f>SUM(明細書!P12:P13)</f>
        <v>174023</v>
      </c>
    </row>
    <row r="24" spans="1:10" ht="21.95" customHeight="1" x14ac:dyDescent="0.15">
      <c r="A24" s="28"/>
      <c r="B24" s="29"/>
      <c r="C24" s="27" t="s">
        <v>19</v>
      </c>
      <c r="D24" s="34">
        <f>SUM(明細書!E14:E17)</f>
        <v>38240</v>
      </c>
      <c r="E24" s="34">
        <f>SUM(明細書!F14:F17)</f>
        <v>12392</v>
      </c>
      <c r="F24" s="34">
        <f>SUM(明細書!G14:G17)</f>
        <v>3422</v>
      </c>
      <c r="G24" s="34">
        <f>SUM(明細書!H14:H17)</f>
        <v>0</v>
      </c>
      <c r="H24" s="34">
        <f>SUM(明細書!I14:L17)</f>
        <v>2569</v>
      </c>
      <c r="I24" s="34">
        <f>SUM(明細書!O14:O17)</f>
        <v>291</v>
      </c>
      <c r="J24" s="34">
        <f>SUM(明細書!P14:P17)</f>
        <v>19566</v>
      </c>
    </row>
    <row r="25" spans="1:10" ht="21.95" customHeight="1" x14ac:dyDescent="0.15">
      <c r="A25" s="28"/>
      <c r="B25" s="29"/>
      <c r="C25" s="27" t="s">
        <v>20</v>
      </c>
      <c r="D25" s="34">
        <f>SUM(明細書!E18:E19)</f>
        <v>1136</v>
      </c>
      <c r="E25" s="34">
        <f>SUM(明細書!F18:F19)</f>
        <v>253</v>
      </c>
      <c r="F25" s="34">
        <f>SUM(明細書!G18:G19)</f>
        <v>0</v>
      </c>
      <c r="G25" s="34">
        <f>SUM(明細書!H18:H19)</f>
        <v>0</v>
      </c>
      <c r="H25" s="34">
        <f>SUM(明細書!I18:L19)</f>
        <v>0</v>
      </c>
      <c r="I25" s="34">
        <f>SUM(明細書!O18:O19)</f>
        <v>13</v>
      </c>
      <c r="J25" s="34">
        <f>SUM(明細書!P18:P19)</f>
        <v>870</v>
      </c>
    </row>
    <row r="26" spans="1:10" ht="21.95" customHeight="1" x14ac:dyDescent="0.15">
      <c r="A26" s="28"/>
      <c r="B26" s="29"/>
      <c r="C26" s="27" t="s">
        <v>15</v>
      </c>
      <c r="D26" s="34">
        <f>SUM(明細書!E20:E21)</f>
        <v>31625</v>
      </c>
      <c r="E26" s="34">
        <f>SUM(明細書!F20:F21)</f>
        <v>0</v>
      </c>
      <c r="F26" s="34">
        <f>SUM(明細書!G20:G21)</f>
        <v>4081</v>
      </c>
      <c r="G26" s="34">
        <f>SUM(明細書!H20:H21)</f>
        <v>0</v>
      </c>
      <c r="H26" s="34">
        <f>SUM(明細書!I20:L21)</f>
        <v>0</v>
      </c>
      <c r="I26" s="34">
        <f>SUM(明細書!O20:O21)</f>
        <v>404</v>
      </c>
      <c r="J26" s="34">
        <f>SUM(明細書!P20:P21)</f>
        <v>27140</v>
      </c>
    </row>
    <row r="27" spans="1:10" ht="21.95" customHeight="1" x14ac:dyDescent="0.15">
      <c r="A27" s="28"/>
      <c r="B27" s="29"/>
      <c r="C27" s="24" t="s">
        <v>64</v>
      </c>
      <c r="D27" s="34">
        <f>SUM(D22:D26)</f>
        <v>623866</v>
      </c>
      <c r="E27" s="34">
        <f t="shared" ref="E27:J27" si="0">SUM(E22:E26)</f>
        <v>60917</v>
      </c>
      <c r="F27" s="34">
        <f t="shared" si="0"/>
        <v>31851</v>
      </c>
      <c r="G27" s="34">
        <f t="shared" si="0"/>
        <v>250000</v>
      </c>
      <c r="H27" s="34">
        <f t="shared" si="0"/>
        <v>29121</v>
      </c>
      <c r="I27" s="34">
        <f t="shared" si="0"/>
        <v>3696</v>
      </c>
      <c r="J27" s="34">
        <f t="shared" si="0"/>
        <v>248281</v>
      </c>
    </row>
    <row r="28" spans="1:10" ht="21.95" customHeight="1" x14ac:dyDescent="0.15">
      <c r="A28" s="25">
        <v>2</v>
      </c>
      <c r="B28" s="26" t="s">
        <v>21</v>
      </c>
      <c r="C28" s="27" t="s">
        <v>22</v>
      </c>
      <c r="D28" s="34">
        <f>明細書!E22</f>
        <v>31939</v>
      </c>
      <c r="E28" s="34">
        <f>明細書!F22</f>
        <v>0</v>
      </c>
      <c r="F28" s="34">
        <f>明細書!G22</f>
        <v>0</v>
      </c>
      <c r="G28" s="34">
        <f>明細書!H22</f>
        <v>0</v>
      </c>
      <c r="H28" s="34">
        <f>SUM(明細書!I22:L22)</f>
        <v>0</v>
      </c>
      <c r="I28" s="34">
        <f>明細書!O22</f>
        <v>469</v>
      </c>
      <c r="J28" s="34">
        <f>明細書!P22</f>
        <v>31470</v>
      </c>
    </row>
    <row r="29" spans="1:10" ht="21.95" customHeight="1" x14ac:dyDescent="0.15">
      <c r="A29" s="28"/>
      <c r="B29" s="29"/>
      <c r="C29" s="27" t="s">
        <v>23</v>
      </c>
      <c r="D29" s="34">
        <f>明細書!E23</f>
        <v>14914</v>
      </c>
      <c r="E29" s="34">
        <f>明細書!F23</f>
        <v>1961</v>
      </c>
      <c r="F29" s="34">
        <f>明細書!G23</f>
        <v>6488</v>
      </c>
      <c r="G29" s="34">
        <f>明細書!H23</f>
        <v>0</v>
      </c>
      <c r="H29" s="34">
        <f>SUM(明細書!I23:L23)</f>
        <v>0</v>
      </c>
      <c r="I29" s="34">
        <f>明細書!O23</f>
        <v>95</v>
      </c>
      <c r="J29" s="34">
        <f>明細書!P23</f>
        <v>6370</v>
      </c>
    </row>
    <row r="30" spans="1:10" ht="21.95" customHeight="1" x14ac:dyDescent="0.15">
      <c r="A30" s="28"/>
      <c r="B30" s="29"/>
      <c r="C30" s="27" t="s">
        <v>15</v>
      </c>
      <c r="D30" s="34">
        <f>明細書!E24</f>
        <v>13499</v>
      </c>
      <c r="E30" s="34">
        <f>明細書!F24</f>
        <v>0</v>
      </c>
      <c r="F30" s="34">
        <f>明細書!G24</f>
        <v>7685</v>
      </c>
      <c r="G30" s="34">
        <f>明細書!H24</f>
        <v>0</v>
      </c>
      <c r="H30" s="34">
        <f>SUM(明細書!I24:L24)</f>
        <v>0</v>
      </c>
      <c r="I30" s="34">
        <f>明細書!O24</f>
        <v>85</v>
      </c>
      <c r="J30" s="34">
        <f>明細書!P24</f>
        <v>5729</v>
      </c>
    </row>
    <row r="31" spans="1:10" ht="21.95" customHeight="1" x14ac:dyDescent="0.15">
      <c r="A31" s="28"/>
      <c r="B31" s="29"/>
      <c r="C31" s="24" t="s">
        <v>64</v>
      </c>
      <c r="D31" s="34">
        <f>SUM(D28:D30)</f>
        <v>60352</v>
      </c>
      <c r="E31" s="34">
        <f t="shared" ref="E31:J31" si="1">SUM(E28:E30)</f>
        <v>1961</v>
      </c>
      <c r="F31" s="34">
        <f t="shared" si="1"/>
        <v>14173</v>
      </c>
      <c r="G31" s="34">
        <f t="shared" si="1"/>
        <v>0</v>
      </c>
      <c r="H31" s="34">
        <f t="shared" si="1"/>
        <v>0</v>
      </c>
      <c r="I31" s="34">
        <f t="shared" si="1"/>
        <v>649</v>
      </c>
      <c r="J31" s="34">
        <f t="shared" si="1"/>
        <v>43569</v>
      </c>
    </row>
    <row r="32" spans="1:10" ht="21.95" customHeight="1" x14ac:dyDescent="0.15">
      <c r="A32" s="25">
        <v>3</v>
      </c>
      <c r="B32" s="26" t="s">
        <v>24</v>
      </c>
      <c r="C32" s="27" t="s">
        <v>34</v>
      </c>
      <c r="D32" s="34">
        <f>SUM(明細書!E25:E27)</f>
        <v>18748</v>
      </c>
      <c r="E32" s="34">
        <f>SUM(明細書!F25:F27)</f>
        <v>0</v>
      </c>
      <c r="F32" s="34">
        <f>SUM(明細書!G25:G27)</f>
        <v>7301</v>
      </c>
      <c r="G32" s="34">
        <f>SUM(明細書!H25:H27)</f>
        <v>0</v>
      </c>
      <c r="H32" s="34">
        <f>SUM(明細書!I25:L27)</f>
        <v>1000</v>
      </c>
      <c r="I32" s="34">
        <f>SUM(明細書!O25:O27)</f>
        <v>153</v>
      </c>
      <c r="J32" s="34">
        <f>SUM(明細書!P25:P27)</f>
        <v>10294</v>
      </c>
    </row>
    <row r="33" spans="1:10" ht="21.95" customHeight="1" x14ac:dyDescent="0.15">
      <c r="A33" s="28"/>
      <c r="B33" s="29"/>
      <c r="C33" s="27" t="s">
        <v>25</v>
      </c>
      <c r="D33" s="34">
        <f>明細書!E28</f>
        <v>205834</v>
      </c>
      <c r="E33" s="34">
        <f>明細書!F28</f>
        <v>0</v>
      </c>
      <c r="F33" s="34">
        <f>明細書!G28</f>
        <v>0</v>
      </c>
      <c r="G33" s="34">
        <f>明細書!H28</f>
        <v>0</v>
      </c>
      <c r="H33" s="34">
        <f>SUM(明細書!I28:L28)</f>
        <v>0</v>
      </c>
      <c r="I33" s="34">
        <f>明細書!O28</f>
        <v>3020</v>
      </c>
      <c r="J33" s="34">
        <f>明細書!P28</f>
        <v>202814</v>
      </c>
    </row>
    <row r="34" spans="1:10" ht="21.95" customHeight="1" x14ac:dyDescent="0.15">
      <c r="A34" s="28"/>
      <c r="B34" s="29"/>
      <c r="C34" s="27" t="s">
        <v>26</v>
      </c>
      <c r="D34" s="34">
        <f>SUM(明細書!E29:E32)</f>
        <v>18425</v>
      </c>
      <c r="E34" s="34">
        <f>SUM(明細書!F29:F32)</f>
        <v>26</v>
      </c>
      <c r="F34" s="34">
        <f>SUM(明細書!G29:G32)</f>
        <v>543</v>
      </c>
      <c r="G34" s="34">
        <f>SUM(明細書!H29:H32)</f>
        <v>0</v>
      </c>
      <c r="H34" s="34">
        <f>SUM(明細書!I29:L32)</f>
        <v>431</v>
      </c>
      <c r="I34" s="34">
        <f>SUM(明細書!O29:O32)</f>
        <v>256</v>
      </c>
      <c r="J34" s="34">
        <f>SUM(明細書!P29:P32)</f>
        <v>17169</v>
      </c>
    </row>
    <row r="35" spans="1:10" ht="21.95" customHeight="1" x14ac:dyDescent="0.15">
      <c r="A35" s="28"/>
      <c r="B35" s="29"/>
      <c r="C35" s="27" t="s">
        <v>27</v>
      </c>
      <c r="D35" s="34">
        <f>明細書!E33</f>
        <v>110600</v>
      </c>
      <c r="E35" s="34">
        <f>明細書!F33</f>
        <v>0</v>
      </c>
      <c r="F35" s="34">
        <f>明細書!G33</f>
        <v>0</v>
      </c>
      <c r="G35" s="34">
        <f>明細書!H33</f>
        <v>0</v>
      </c>
      <c r="H35" s="34">
        <f>SUM(明細書!I33:L33)</f>
        <v>4448</v>
      </c>
      <c r="I35" s="34">
        <f>SUM(明細書!O33)</f>
        <v>1557</v>
      </c>
      <c r="J35" s="34">
        <f>SUM(明細書!P33)</f>
        <v>104595</v>
      </c>
    </row>
    <row r="36" spans="1:10" ht="21.95" customHeight="1" x14ac:dyDescent="0.15">
      <c r="A36" s="28"/>
      <c r="B36" s="29"/>
      <c r="C36" s="27" t="s">
        <v>15</v>
      </c>
      <c r="D36" s="34">
        <f>明細書!E34</f>
        <v>36000</v>
      </c>
      <c r="E36" s="34">
        <f>明細書!F34</f>
        <v>0</v>
      </c>
      <c r="F36" s="34">
        <f>明細書!G34</f>
        <v>0</v>
      </c>
      <c r="G36" s="34">
        <f>明細書!H34</f>
        <v>0</v>
      </c>
      <c r="H36" s="34">
        <f>SUM(明細書!I34:L34)</f>
        <v>35410</v>
      </c>
      <c r="I36" s="34">
        <f>SUM(明細書!O34)</f>
        <v>10</v>
      </c>
      <c r="J36" s="34">
        <f>SUM(明細書!P34)</f>
        <v>580</v>
      </c>
    </row>
    <row r="37" spans="1:10" ht="21.95" customHeight="1" x14ac:dyDescent="0.15">
      <c r="A37" s="28"/>
      <c r="B37" s="29"/>
      <c r="C37" s="24" t="s">
        <v>64</v>
      </c>
      <c r="D37" s="34">
        <f>SUM(D32:D36)</f>
        <v>389607</v>
      </c>
      <c r="E37" s="34">
        <f t="shared" ref="E37:J37" si="2">SUM(E32:E36)</f>
        <v>26</v>
      </c>
      <c r="F37" s="34">
        <f t="shared" si="2"/>
        <v>7844</v>
      </c>
      <c r="G37" s="34">
        <f t="shared" si="2"/>
        <v>0</v>
      </c>
      <c r="H37" s="34">
        <f t="shared" si="2"/>
        <v>41289</v>
      </c>
      <c r="I37" s="34">
        <f t="shared" si="2"/>
        <v>4996</v>
      </c>
      <c r="J37" s="34">
        <f t="shared" si="2"/>
        <v>335452</v>
      </c>
    </row>
    <row r="38" spans="1:10" ht="21.95" customHeight="1" x14ac:dyDescent="0.15">
      <c r="A38" s="39" t="s">
        <v>62</v>
      </c>
      <c r="B38" s="39"/>
      <c r="C38" s="39"/>
      <c r="D38" s="34">
        <f>D27+D31+D37</f>
        <v>1073825</v>
      </c>
      <c r="E38" s="34">
        <f t="shared" ref="E38:J38" si="3">E27+E31+E37</f>
        <v>62904</v>
      </c>
      <c r="F38" s="34">
        <f t="shared" si="3"/>
        <v>53868</v>
      </c>
      <c r="G38" s="34">
        <f t="shared" si="3"/>
        <v>250000</v>
      </c>
      <c r="H38" s="34">
        <f t="shared" si="3"/>
        <v>70410</v>
      </c>
      <c r="I38" s="34">
        <f t="shared" si="3"/>
        <v>9341</v>
      </c>
      <c r="J38" s="34">
        <f t="shared" si="3"/>
        <v>627302</v>
      </c>
    </row>
    <row r="39" spans="1:10" ht="21.95" customHeight="1" x14ac:dyDescent="0.15">
      <c r="A39" s="20"/>
      <c r="B39" s="20"/>
      <c r="C39" s="20"/>
      <c r="D39" s="21"/>
      <c r="E39" s="21"/>
      <c r="F39" s="21"/>
      <c r="G39" s="21"/>
      <c r="H39" s="30" t="s">
        <v>65</v>
      </c>
      <c r="I39" s="37">
        <f>SUM(I38:J38)</f>
        <v>636643</v>
      </c>
      <c r="J39" s="38"/>
    </row>
    <row r="40" spans="1:10" x14ac:dyDescent="0.15">
      <c r="A40" s="20"/>
      <c r="B40" s="20"/>
      <c r="C40" s="20"/>
      <c r="D40" s="21"/>
      <c r="E40" s="21"/>
      <c r="F40" s="21"/>
      <c r="G40" s="21"/>
      <c r="H40" s="21"/>
      <c r="I40" s="21"/>
      <c r="J40" s="20"/>
    </row>
    <row r="41" spans="1:10" x14ac:dyDescent="0.15">
      <c r="A41" s="20"/>
      <c r="B41" s="20"/>
      <c r="C41" s="20"/>
      <c r="D41" s="21"/>
      <c r="E41" s="20"/>
      <c r="F41" s="20"/>
      <c r="G41" s="20"/>
      <c r="H41" s="20"/>
      <c r="I41" s="20"/>
      <c r="J41" s="20"/>
    </row>
  </sheetData>
  <mergeCells count="11">
    <mergeCell ref="A2:J2"/>
    <mergeCell ref="A1:J1"/>
    <mergeCell ref="D19:D21"/>
    <mergeCell ref="A38:C38"/>
    <mergeCell ref="E19:J19"/>
    <mergeCell ref="A6:J10"/>
    <mergeCell ref="I39:J39"/>
    <mergeCell ref="E20:H20"/>
    <mergeCell ref="I20:J20"/>
    <mergeCell ref="A19:B21"/>
    <mergeCell ref="C19:C21"/>
  </mergeCells>
  <phoneticPr fontId="2"/>
  <pageMargins left="0.9055118110236221" right="0.70866141732283472" top="0.9448818897637796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7"/>
  <sheetViews>
    <sheetView topLeftCell="A7" zoomScale="90" zoomScaleNormal="90" workbookViewId="0">
      <selection activeCell="K22" sqref="K22"/>
    </sheetView>
  </sheetViews>
  <sheetFormatPr defaultRowHeight="13.5" x14ac:dyDescent="0.15"/>
  <cols>
    <col min="1" max="1" width="3.125" customWidth="1"/>
    <col min="3" max="3" width="17.5" customWidth="1"/>
    <col min="4" max="4" width="22.5" customWidth="1"/>
    <col min="5" max="5" width="9" style="1"/>
  </cols>
  <sheetData>
    <row r="1" spans="1:16" x14ac:dyDescent="0.15">
      <c r="A1" t="s">
        <v>1</v>
      </c>
    </row>
    <row r="2" spans="1:16" x14ac:dyDescent="0.15">
      <c r="A2" t="s">
        <v>63</v>
      </c>
    </row>
    <row r="4" spans="1:16" x14ac:dyDescent="0.15">
      <c r="A4" t="s">
        <v>2</v>
      </c>
    </row>
    <row r="5" spans="1:16" x14ac:dyDescent="0.15">
      <c r="A5" t="s">
        <v>3</v>
      </c>
      <c r="G5" s="1">
        <v>9341</v>
      </c>
      <c r="H5" t="s">
        <v>4</v>
      </c>
    </row>
    <row r="8" spans="1:16" x14ac:dyDescent="0.15">
      <c r="A8" s="47" t="s">
        <v>5</v>
      </c>
      <c r="B8" s="47"/>
      <c r="C8" s="47" t="s">
        <v>7</v>
      </c>
      <c r="D8" s="47" t="s">
        <v>28</v>
      </c>
      <c r="E8" s="48" t="s">
        <v>9</v>
      </c>
      <c r="F8" s="47" t="s">
        <v>10</v>
      </c>
      <c r="G8" s="47"/>
      <c r="H8" s="47"/>
      <c r="I8" s="47"/>
      <c r="J8" s="47"/>
      <c r="K8" s="47"/>
      <c r="L8" s="47"/>
      <c r="M8" s="47"/>
      <c r="N8" s="47"/>
      <c r="O8" s="47" t="s">
        <v>61</v>
      </c>
      <c r="P8" s="47"/>
    </row>
    <row r="9" spans="1:16" x14ac:dyDescent="0.15">
      <c r="A9" s="47"/>
      <c r="B9" s="47"/>
      <c r="C9" s="47"/>
      <c r="D9" s="47"/>
      <c r="E9" s="48"/>
      <c r="F9" s="47" t="s">
        <v>12</v>
      </c>
      <c r="G9" s="47"/>
      <c r="H9" s="47"/>
      <c r="I9" s="47"/>
      <c r="J9" s="47"/>
      <c r="K9" s="47"/>
      <c r="L9" s="47"/>
      <c r="M9" s="47" t="s">
        <v>16</v>
      </c>
      <c r="N9" s="47"/>
      <c r="O9" s="47"/>
      <c r="P9" s="47"/>
    </row>
    <row r="10" spans="1:16" x14ac:dyDescent="0.15">
      <c r="A10" s="47"/>
      <c r="B10" s="47"/>
      <c r="C10" s="47"/>
      <c r="D10" s="47"/>
      <c r="E10" s="48"/>
      <c r="F10" s="2" t="s">
        <v>11</v>
      </c>
      <c r="G10" s="2" t="s">
        <v>13</v>
      </c>
      <c r="H10" s="2" t="s">
        <v>14</v>
      </c>
      <c r="I10" s="2" t="s">
        <v>53</v>
      </c>
      <c r="J10" s="2" t="s">
        <v>55</v>
      </c>
      <c r="K10" s="2" t="s">
        <v>56</v>
      </c>
      <c r="L10" s="2" t="s">
        <v>54</v>
      </c>
      <c r="M10" s="3" t="s">
        <v>57</v>
      </c>
      <c r="N10" s="3" t="s">
        <v>58</v>
      </c>
      <c r="O10" s="2" t="s">
        <v>59</v>
      </c>
      <c r="P10" s="3" t="s">
        <v>60</v>
      </c>
    </row>
    <row r="11" spans="1:16" x14ac:dyDescent="0.15">
      <c r="A11" s="16">
        <v>1</v>
      </c>
      <c r="B11" s="13" t="s">
        <v>6</v>
      </c>
      <c r="C11" s="4" t="s">
        <v>17</v>
      </c>
      <c r="D11" s="4" t="s">
        <v>30</v>
      </c>
      <c r="E11" s="5">
        <v>99487</v>
      </c>
      <c r="F11" s="5">
        <f>870+46002+1400</f>
        <v>48272</v>
      </c>
      <c r="G11" s="5">
        <f>435+23001+700</f>
        <v>24136</v>
      </c>
      <c r="H11" s="5"/>
      <c r="I11" s="5"/>
      <c r="J11" s="5"/>
      <c r="K11" s="5"/>
      <c r="L11" s="5"/>
      <c r="M11" s="5">
        <f>E11-F11-G11-H11-I11-J11-K11-L11</f>
        <v>27079</v>
      </c>
      <c r="N11" s="6">
        <f>M11/$M$35*100</f>
        <v>4.2534041841345935</v>
      </c>
      <c r="O11" s="5">
        <f>ROUND(($G$5*N11/100),0)</f>
        <v>397</v>
      </c>
      <c r="P11" s="7">
        <f>M11-O11</f>
        <v>26682</v>
      </c>
    </row>
    <row r="12" spans="1:16" x14ac:dyDescent="0.15">
      <c r="A12" s="17"/>
      <c r="B12" s="14"/>
      <c r="C12" s="10" t="s">
        <v>18</v>
      </c>
      <c r="D12" s="4" t="s">
        <v>8</v>
      </c>
      <c r="E12" s="5">
        <v>453378</v>
      </c>
      <c r="F12" s="5"/>
      <c r="G12" s="5">
        <f>212</f>
        <v>212</v>
      </c>
      <c r="H12" s="5">
        <f>250000</f>
        <v>250000</v>
      </c>
      <c r="I12" s="5">
        <f>26052</f>
        <v>26052</v>
      </c>
      <c r="J12" s="5"/>
      <c r="K12" s="5"/>
      <c r="L12" s="5">
        <f>500</f>
        <v>500</v>
      </c>
      <c r="M12" s="5">
        <f t="shared" ref="M12:M34" si="0">E12-F12-G12-H12-I12-J12-K12-L12</f>
        <v>176614</v>
      </c>
      <c r="N12" s="6">
        <f t="shared" ref="N12:N34" si="1">M12/$M$35*100</f>
        <v>27.741450074845712</v>
      </c>
      <c r="O12" s="5">
        <f t="shared" ref="O12:O33" si="2">ROUND(($G$5*N12/100),0)</f>
        <v>2591</v>
      </c>
      <c r="P12" s="7">
        <f t="shared" ref="P12:P34" si="3">M12-O12</f>
        <v>174023</v>
      </c>
    </row>
    <row r="13" spans="1:16" x14ac:dyDescent="0.15">
      <c r="A13" s="17"/>
      <c r="B13" s="14"/>
      <c r="C13" s="11"/>
      <c r="D13" s="4" t="s">
        <v>52</v>
      </c>
      <c r="E13" s="5"/>
      <c r="F13" s="5"/>
      <c r="G13" s="5"/>
      <c r="H13" s="5"/>
      <c r="I13" s="5"/>
      <c r="J13" s="5"/>
      <c r="K13" s="5"/>
      <c r="L13" s="5"/>
      <c r="M13" s="5">
        <f t="shared" si="0"/>
        <v>0</v>
      </c>
      <c r="N13" s="6">
        <f t="shared" si="1"/>
        <v>0</v>
      </c>
      <c r="O13" s="5">
        <f t="shared" si="2"/>
        <v>0</v>
      </c>
      <c r="P13" s="7">
        <f t="shared" si="3"/>
        <v>0</v>
      </c>
    </row>
    <row r="14" spans="1:16" x14ac:dyDescent="0.15">
      <c r="A14" s="17"/>
      <c r="B14" s="14"/>
      <c r="C14" s="10" t="s">
        <v>19</v>
      </c>
      <c r="D14" s="4" t="s">
        <v>33</v>
      </c>
      <c r="E14" s="5">
        <v>511</v>
      </c>
      <c r="F14" s="5">
        <f>511</f>
        <v>511</v>
      </c>
      <c r="G14" s="5"/>
      <c r="H14" s="5"/>
      <c r="I14" s="5"/>
      <c r="J14" s="5"/>
      <c r="K14" s="5"/>
      <c r="L14" s="5"/>
      <c r="M14" s="5">
        <f t="shared" si="0"/>
        <v>0</v>
      </c>
      <c r="N14" s="6">
        <f t="shared" si="1"/>
        <v>0</v>
      </c>
      <c r="O14" s="5">
        <f t="shared" si="2"/>
        <v>0</v>
      </c>
      <c r="P14" s="7">
        <f t="shared" si="3"/>
        <v>0</v>
      </c>
    </row>
    <row r="15" spans="1:16" x14ac:dyDescent="0.15">
      <c r="A15" s="17"/>
      <c r="B15" s="14"/>
      <c r="C15" s="12"/>
      <c r="D15" s="4" t="s">
        <v>36</v>
      </c>
      <c r="E15" s="5">
        <v>15502</v>
      </c>
      <c r="F15" s="5">
        <f>9280</f>
        <v>9280</v>
      </c>
      <c r="G15" s="5">
        <f>2320</f>
        <v>2320</v>
      </c>
      <c r="H15" s="5"/>
      <c r="I15" s="5"/>
      <c r="J15" s="5"/>
      <c r="K15" s="5"/>
      <c r="L15" s="5"/>
      <c r="M15" s="5">
        <f t="shared" si="0"/>
        <v>3902</v>
      </c>
      <c r="N15" s="6">
        <f t="shared" si="1"/>
        <v>0.61290236443344226</v>
      </c>
      <c r="O15" s="5">
        <f t="shared" si="2"/>
        <v>57</v>
      </c>
      <c r="P15" s="7">
        <f t="shared" si="3"/>
        <v>3845</v>
      </c>
    </row>
    <row r="16" spans="1:16" x14ac:dyDescent="0.15">
      <c r="A16" s="17"/>
      <c r="B16" s="14"/>
      <c r="C16" s="12"/>
      <c r="D16" s="4" t="s">
        <v>38</v>
      </c>
      <c r="E16" s="5">
        <v>18224</v>
      </c>
      <c r="F16" s="5"/>
      <c r="G16" s="5"/>
      <c r="H16" s="5"/>
      <c r="I16" s="5">
        <f>2007</f>
        <v>2007</v>
      </c>
      <c r="J16" s="5"/>
      <c r="K16" s="5"/>
      <c r="L16" s="5">
        <f>262</f>
        <v>262</v>
      </c>
      <c r="M16" s="5">
        <f t="shared" si="0"/>
        <v>15955</v>
      </c>
      <c r="N16" s="6">
        <f t="shared" si="1"/>
        <v>2.5061141016236728</v>
      </c>
      <c r="O16" s="5">
        <f t="shared" si="2"/>
        <v>234</v>
      </c>
      <c r="P16" s="7">
        <f t="shared" si="3"/>
        <v>15721</v>
      </c>
    </row>
    <row r="17" spans="1:16" x14ac:dyDescent="0.15">
      <c r="A17" s="17"/>
      <c r="B17" s="14"/>
      <c r="C17" s="11"/>
      <c r="D17" s="4" t="s">
        <v>40</v>
      </c>
      <c r="E17" s="5">
        <v>4003</v>
      </c>
      <c r="F17" s="5">
        <f>2601</f>
        <v>2601</v>
      </c>
      <c r="G17" s="5">
        <f>1102</f>
        <v>1102</v>
      </c>
      <c r="H17" s="5"/>
      <c r="I17" s="5">
        <f>300</f>
        <v>300</v>
      </c>
      <c r="J17" s="5"/>
      <c r="K17" s="5"/>
      <c r="L17" s="5"/>
      <c r="M17" s="5">
        <f t="shared" si="0"/>
        <v>0</v>
      </c>
      <c r="N17" s="6">
        <f t="shared" si="1"/>
        <v>0</v>
      </c>
      <c r="O17" s="5">
        <f t="shared" si="2"/>
        <v>0</v>
      </c>
      <c r="P17" s="7">
        <f t="shared" si="3"/>
        <v>0</v>
      </c>
    </row>
    <row r="18" spans="1:16" x14ac:dyDescent="0.15">
      <c r="A18" s="17"/>
      <c r="B18" s="14"/>
      <c r="C18" s="10" t="s">
        <v>20</v>
      </c>
      <c r="D18" s="4" t="s">
        <v>37</v>
      </c>
      <c r="E18" s="5">
        <v>534</v>
      </c>
      <c r="F18" s="5">
        <f>253</f>
        <v>253</v>
      </c>
      <c r="G18" s="5"/>
      <c r="H18" s="5"/>
      <c r="I18" s="5"/>
      <c r="J18" s="5"/>
      <c r="K18" s="5"/>
      <c r="L18" s="5"/>
      <c r="M18" s="5">
        <f t="shared" si="0"/>
        <v>281</v>
      </c>
      <c r="N18" s="6">
        <f t="shared" si="1"/>
        <v>4.4137766377703044E-2</v>
      </c>
      <c r="O18" s="5">
        <f t="shared" si="2"/>
        <v>4</v>
      </c>
      <c r="P18" s="7">
        <f t="shared" si="3"/>
        <v>277</v>
      </c>
    </row>
    <row r="19" spans="1:16" x14ac:dyDescent="0.15">
      <c r="A19" s="17"/>
      <c r="B19" s="14"/>
      <c r="C19" s="11"/>
      <c r="D19" s="4" t="s">
        <v>39</v>
      </c>
      <c r="E19" s="5">
        <v>602</v>
      </c>
      <c r="F19" s="5"/>
      <c r="G19" s="5"/>
      <c r="H19" s="5"/>
      <c r="I19" s="5"/>
      <c r="J19" s="5"/>
      <c r="K19" s="5"/>
      <c r="L19" s="5"/>
      <c r="M19" s="5">
        <f t="shared" si="0"/>
        <v>602</v>
      </c>
      <c r="N19" s="6">
        <f t="shared" si="1"/>
        <v>9.455848882340652E-2</v>
      </c>
      <c r="O19" s="5">
        <f t="shared" si="2"/>
        <v>9</v>
      </c>
      <c r="P19" s="7">
        <f t="shared" si="3"/>
        <v>593</v>
      </c>
    </row>
    <row r="20" spans="1:16" x14ac:dyDescent="0.15">
      <c r="A20" s="17"/>
      <c r="B20" s="14"/>
      <c r="C20" s="10" t="s">
        <v>15</v>
      </c>
      <c r="D20" s="4" t="s">
        <v>29</v>
      </c>
      <c r="E20" s="5">
        <v>25755</v>
      </c>
      <c r="F20" s="5"/>
      <c r="G20" s="5">
        <f>2300+973+808</f>
        <v>4081</v>
      </c>
      <c r="H20" s="5"/>
      <c r="I20" s="5"/>
      <c r="J20" s="5"/>
      <c r="K20" s="5"/>
      <c r="L20" s="5"/>
      <c r="M20" s="5">
        <f t="shared" si="0"/>
        <v>21674</v>
      </c>
      <c r="N20" s="6">
        <f t="shared" si="1"/>
        <v>3.404419745446035</v>
      </c>
      <c r="O20" s="5">
        <f t="shared" si="2"/>
        <v>318</v>
      </c>
      <c r="P20" s="7">
        <f t="shared" si="3"/>
        <v>21356</v>
      </c>
    </row>
    <row r="21" spans="1:16" x14ac:dyDescent="0.15">
      <c r="A21" s="17"/>
      <c r="B21" s="14"/>
      <c r="C21" s="12"/>
      <c r="D21" s="4" t="s">
        <v>32</v>
      </c>
      <c r="E21" s="5">
        <v>5870</v>
      </c>
      <c r="F21" s="5"/>
      <c r="G21" s="5"/>
      <c r="H21" s="5"/>
      <c r="I21" s="5"/>
      <c r="J21" s="5"/>
      <c r="K21" s="5"/>
      <c r="L21" s="5"/>
      <c r="M21" s="5">
        <f t="shared" si="0"/>
        <v>5870</v>
      </c>
      <c r="N21" s="6">
        <f t="shared" si="1"/>
        <v>0.92202380297906361</v>
      </c>
      <c r="O21" s="5">
        <f t="shared" si="2"/>
        <v>86</v>
      </c>
      <c r="P21" s="7">
        <f t="shared" si="3"/>
        <v>5784</v>
      </c>
    </row>
    <row r="22" spans="1:16" x14ac:dyDescent="0.15">
      <c r="A22" s="16">
        <v>2</v>
      </c>
      <c r="B22" s="13" t="s">
        <v>21</v>
      </c>
      <c r="C22" s="4" t="s">
        <v>22</v>
      </c>
      <c r="D22" s="4" t="s">
        <v>49</v>
      </c>
      <c r="E22" s="5">
        <v>31939</v>
      </c>
      <c r="F22" s="5"/>
      <c r="G22" s="5"/>
      <c r="H22" s="5"/>
      <c r="I22" s="5"/>
      <c r="J22" s="5"/>
      <c r="K22" s="5"/>
      <c r="L22" s="5"/>
      <c r="M22" s="5">
        <f t="shared" si="0"/>
        <v>31939</v>
      </c>
      <c r="N22" s="6">
        <f t="shared" si="1"/>
        <v>5.0167833463966467</v>
      </c>
      <c r="O22" s="5">
        <f t="shared" si="2"/>
        <v>469</v>
      </c>
      <c r="P22" s="7">
        <f t="shared" si="3"/>
        <v>31470</v>
      </c>
    </row>
    <row r="23" spans="1:16" x14ac:dyDescent="0.15">
      <c r="A23" s="17"/>
      <c r="B23" s="14"/>
      <c r="C23" s="4" t="s">
        <v>23</v>
      </c>
      <c r="D23" s="4" t="s">
        <v>50</v>
      </c>
      <c r="E23" s="5">
        <v>14914</v>
      </c>
      <c r="F23" s="5">
        <f>1961</f>
        <v>1961</v>
      </c>
      <c r="G23" s="5">
        <f>6488</f>
        <v>6488</v>
      </c>
      <c r="H23" s="5"/>
      <c r="I23" s="5"/>
      <c r="J23" s="5"/>
      <c r="K23" s="5"/>
      <c r="L23" s="5"/>
      <c r="M23" s="5">
        <f t="shared" si="0"/>
        <v>6465</v>
      </c>
      <c r="N23" s="6">
        <f t="shared" si="1"/>
        <v>1.0154827744905701</v>
      </c>
      <c r="O23" s="5">
        <f t="shared" si="2"/>
        <v>95</v>
      </c>
      <c r="P23" s="7">
        <f t="shared" si="3"/>
        <v>6370</v>
      </c>
    </row>
    <row r="24" spans="1:16" x14ac:dyDescent="0.15">
      <c r="A24" s="18"/>
      <c r="B24" s="15"/>
      <c r="C24" s="4" t="s">
        <v>15</v>
      </c>
      <c r="D24" s="9" t="s">
        <v>51</v>
      </c>
      <c r="E24" s="5">
        <v>13499</v>
      </c>
      <c r="F24" s="5"/>
      <c r="G24" s="5">
        <f>7685</f>
        <v>7685</v>
      </c>
      <c r="H24" s="5"/>
      <c r="I24" s="5"/>
      <c r="J24" s="5"/>
      <c r="K24" s="5"/>
      <c r="L24" s="5"/>
      <c r="M24" s="5">
        <f t="shared" si="0"/>
        <v>5814</v>
      </c>
      <c r="N24" s="6">
        <f t="shared" si="1"/>
        <v>0.91322766448386306</v>
      </c>
      <c r="O24" s="5">
        <f t="shared" si="2"/>
        <v>85</v>
      </c>
      <c r="P24" s="7">
        <f t="shared" si="3"/>
        <v>5729</v>
      </c>
    </row>
    <row r="25" spans="1:16" x14ac:dyDescent="0.15">
      <c r="A25" s="16">
        <v>3</v>
      </c>
      <c r="B25" s="13" t="s">
        <v>24</v>
      </c>
      <c r="C25" s="10" t="s">
        <v>34</v>
      </c>
      <c r="D25" s="4" t="s">
        <v>31</v>
      </c>
      <c r="E25" s="5">
        <v>14415</v>
      </c>
      <c r="F25" s="5"/>
      <c r="G25" s="5">
        <f>5818</f>
        <v>5818</v>
      </c>
      <c r="H25" s="5"/>
      <c r="I25" s="5"/>
      <c r="J25" s="5"/>
      <c r="K25" s="5"/>
      <c r="L25" s="5">
        <f>1000</f>
        <v>1000</v>
      </c>
      <c r="M25" s="5">
        <f t="shared" si="0"/>
        <v>7597</v>
      </c>
      <c r="N25" s="6">
        <f t="shared" si="1"/>
        <v>1.1932904312149824</v>
      </c>
      <c r="O25" s="5">
        <f t="shared" si="2"/>
        <v>111</v>
      </c>
      <c r="P25" s="7">
        <f t="shared" si="3"/>
        <v>7486</v>
      </c>
    </row>
    <row r="26" spans="1:16" x14ac:dyDescent="0.15">
      <c r="A26" s="17"/>
      <c r="B26" s="14"/>
      <c r="C26" s="12"/>
      <c r="D26" s="4" t="s">
        <v>35</v>
      </c>
      <c r="E26" s="5">
        <v>4333</v>
      </c>
      <c r="F26" s="5"/>
      <c r="G26" s="5">
        <f>1483</f>
        <v>1483</v>
      </c>
      <c r="H26" s="5"/>
      <c r="I26" s="5"/>
      <c r="J26" s="5"/>
      <c r="K26" s="5"/>
      <c r="L26" s="5"/>
      <c r="M26" s="5">
        <f t="shared" si="0"/>
        <v>2850</v>
      </c>
      <c r="N26" s="6">
        <f t="shared" si="1"/>
        <v>0.44766061984503092</v>
      </c>
      <c r="O26" s="5">
        <f t="shared" si="2"/>
        <v>42</v>
      </c>
      <c r="P26" s="7">
        <f t="shared" si="3"/>
        <v>2808</v>
      </c>
    </row>
    <row r="27" spans="1:16" x14ac:dyDescent="0.15">
      <c r="A27" s="17"/>
      <c r="B27" s="14"/>
      <c r="C27" s="11"/>
      <c r="D27" s="4" t="s">
        <v>41</v>
      </c>
      <c r="E27" s="5"/>
      <c r="F27" s="5"/>
      <c r="G27" s="5"/>
      <c r="H27" s="5"/>
      <c r="I27" s="5"/>
      <c r="J27" s="5"/>
      <c r="K27" s="5"/>
      <c r="L27" s="5"/>
      <c r="M27" s="5">
        <f t="shared" si="0"/>
        <v>0</v>
      </c>
      <c r="N27" s="6">
        <f t="shared" si="1"/>
        <v>0</v>
      </c>
      <c r="O27" s="5">
        <f t="shared" si="2"/>
        <v>0</v>
      </c>
      <c r="P27" s="7">
        <f t="shared" si="3"/>
        <v>0</v>
      </c>
    </row>
    <row r="28" spans="1:16" x14ac:dyDescent="0.15">
      <c r="A28" s="17"/>
      <c r="B28" s="14"/>
      <c r="C28" s="4" t="s">
        <v>25</v>
      </c>
      <c r="D28" s="4" t="s">
        <v>45</v>
      </c>
      <c r="E28" s="5">
        <v>205834</v>
      </c>
      <c r="F28" s="5"/>
      <c r="G28" s="5"/>
      <c r="H28" s="5"/>
      <c r="I28" s="5"/>
      <c r="J28" s="5"/>
      <c r="K28" s="5"/>
      <c r="L28" s="5"/>
      <c r="M28" s="5">
        <f t="shared" si="0"/>
        <v>205834</v>
      </c>
      <c r="N28" s="6">
        <f t="shared" si="1"/>
        <v>32.331149482520033</v>
      </c>
      <c r="O28" s="5">
        <f t="shared" si="2"/>
        <v>3020</v>
      </c>
      <c r="P28" s="7">
        <f t="shared" si="3"/>
        <v>202814</v>
      </c>
    </row>
    <row r="29" spans="1:16" x14ac:dyDescent="0.15">
      <c r="A29" s="17"/>
      <c r="B29" s="14"/>
      <c r="C29" s="10" t="s">
        <v>26</v>
      </c>
      <c r="D29" s="4" t="s">
        <v>42</v>
      </c>
      <c r="E29" s="5">
        <v>9343</v>
      </c>
      <c r="F29" s="5"/>
      <c r="G29" s="5"/>
      <c r="H29" s="5"/>
      <c r="I29" s="5"/>
      <c r="J29" s="5"/>
      <c r="K29" s="5"/>
      <c r="L29" s="5">
        <f>150</f>
        <v>150</v>
      </c>
      <c r="M29" s="5">
        <f t="shared" si="0"/>
        <v>9193</v>
      </c>
      <c r="N29" s="6">
        <f t="shared" si="1"/>
        <v>1.4439803783281997</v>
      </c>
      <c r="O29" s="5">
        <f t="shared" si="2"/>
        <v>135</v>
      </c>
      <c r="P29" s="7">
        <f t="shared" si="3"/>
        <v>9058</v>
      </c>
    </row>
    <row r="30" spans="1:16" x14ac:dyDescent="0.15">
      <c r="A30" s="17"/>
      <c r="B30" s="14"/>
      <c r="C30" s="12"/>
      <c r="D30" s="4" t="s">
        <v>43</v>
      </c>
      <c r="E30" s="5">
        <v>2763</v>
      </c>
      <c r="F30" s="5"/>
      <c r="G30" s="5"/>
      <c r="H30" s="5"/>
      <c r="I30" s="5"/>
      <c r="J30" s="5"/>
      <c r="K30" s="5"/>
      <c r="L30" s="5"/>
      <c r="M30" s="5">
        <f t="shared" si="0"/>
        <v>2763</v>
      </c>
      <c r="N30" s="6">
        <f t="shared" si="1"/>
        <v>0.43399519039712997</v>
      </c>
      <c r="O30" s="5">
        <f t="shared" si="2"/>
        <v>41</v>
      </c>
      <c r="P30" s="7">
        <f t="shared" si="3"/>
        <v>2722</v>
      </c>
    </row>
    <row r="31" spans="1:16" x14ac:dyDescent="0.15">
      <c r="A31" s="17"/>
      <c r="B31" s="14"/>
      <c r="C31" s="12"/>
      <c r="D31" s="4" t="s">
        <v>47</v>
      </c>
      <c r="E31" s="5">
        <v>458</v>
      </c>
      <c r="F31" s="5"/>
      <c r="G31" s="5">
        <f>128</f>
        <v>128</v>
      </c>
      <c r="H31" s="5"/>
      <c r="I31" s="5"/>
      <c r="J31" s="5"/>
      <c r="K31" s="5"/>
      <c r="L31" s="5"/>
      <c r="M31" s="5">
        <f t="shared" si="0"/>
        <v>330</v>
      </c>
      <c r="N31" s="6">
        <f t="shared" si="1"/>
        <v>5.1834387561003573E-2</v>
      </c>
      <c r="O31" s="5">
        <f t="shared" si="2"/>
        <v>5</v>
      </c>
      <c r="P31" s="7">
        <f t="shared" si="3"/>
        <v>325</v>
      </c>
    </row>
    <row r="32" spans="1:16" x14ac:dyDescent="0.15">
      <c r="A32" s="17"/>
      <c r="B32" s="14"/>
      <c r="C32" s="11"/>
      <c r="D32" s="4" t="s">
        <v>48</v>
      </c>
      <c r="E32" s="5">
        <v>5861</v>
      </c>
      <c r="F32" s="5">
        <f>26</f>
        <v>26</v>
      </c>
      <c r="G32" s="5">
        <f>298+117</f>
        <v>415</v>
      </c>
      <c r="H32" s="5"/>
      <c r="I32" s="5"/>
      <c r="J32" s="5"/>
      <c r="K32" s="5"/>
      <c r="L32" s="5">
        <f>100+181</f>
        <v>281</v>
      </c>
      <c r="M32" s="5">
        <f t="shared" si="0"/>
        <v>5139</v>
      </c>
      <c r="N32" s="6">
        <f t="shared" si="1"/>
        <v>0.80720278083635577</v>
      </c>
      <c r="O32" s="5">
        <f t="shared" si="2"/>
        <v>75</v>
      </c>
      <c r="P32" s="7">
        <f t="shared" si="3"/>
        <v>5064</v>
      </c>
    </row>
    <row r="33" spans="1:16" x14ac:dyDescent="0.15">
      <c r="A33" s="17"/>
      <c r="B33" s="14"/>
      <c r="C33" s="4" t="s">
        <v>27</v>
      </c>
      <c r="D33" s="4" t="s">
        <v>44</v>
      </c>
      <c r="E33" s="5">
        <v>110600</v>
      </c>
      <c r="F33" s="5"/>
      <c r="G33" s="5"/>
      <c r="H33" s="5"/>
      <c r="I33" s="5">
        <f>3000+56+25</f>
        <v>3081</v>
      </c>
      <c r="J33" s="5"/>
      <c r="K33" s="5"/>
      <c r="L33" s="5">
        <f>1365+2</f>
        <v>1367</v>
      </c>
      <c r="M33" s="5">
        <f t="shared" si="0"/>
        <v>106152</v>
      </c>
      <c r="N33" s="6">
        <f t="shared" si="1"/>
        <v>16.673708813259548</v>
      </c>
      <c r="O33" s="5">
        <f t="shared" si="2"/>
        <v>1557</v>
      </c>
      <c r="P33" s="7">
        <f t="shared" si="3"/>
        <v>104595</v>
      </c>
    </row>
    <row r="34" spans="1:16" x14ac:dyDescent="0.15">
      <c r="A34" s="18"/>
      <c r="B34" s="15"/>
      <c r="C34" s="4" t="s">
        <v>15</v>
      </c>
      <c r="D34" s="4" t="s">
        <v>46</v>
      </c>
      <c r="E34" s="5">
        <v>36000</v>
      </c>
      <c r="F34" s="5"/>
      <c r="G34" s="5"/>
      <c r="H34" s="5"/>
      <c r="I34" s="5">
        <f>35400+10</f>
        <v>35410</v>
      </c>
      <c r="J34" s="5"/>
      <c r="K34" s="5"/>
      <c r="L34" s="5"/>
      <c r="M34" s="5">
        <f t="shared" si="0"/>
        <v>590</v>
      </c>
      <c r="N34" s="6">
        <f t="shared" si="1"/>
        <v>9.2673602003006395E-2</v>
      </c>
      <c r="O34" s="5">
        <f>ROUND(($G$5*N34/100),0)+1</f>
        <v>10</v>
      </c>
      <c r="P34" s="7">
        <f t="shared" si="3"/>
        <v>580</v>
      </c>
    </row>
    <row r="35" spans="1:16" x14ac:dyDescent="0.15">
      <c r="A35" s="47" t="s">
        <v>62</v>
      </c>
      <c r="B35" s="47"/>
      <c r="C35" s="47"/>
      <c r="D35" s="47"/>
      <c r="E35" s="5">
        <f t="shared" ref="E35:P35" si="4">SUM(E11:E34)</f>
        <v>1073825</v>
      </c>
      <c r="F35" s="5">
        <f t="shared" si="4"/>
        <v>62904</v>
      </c>
      <c r="G35" s="5">
        <f t="shared" si="4"/>
        <v>53868</v>
      </c>
      <c r="H35" s="5">
        <f t="shared" si="4"/>
        <v>250000</v>
      </c>
      <c r="I35" s="5">
        <f t="shared" si="4"/>
        <v>66850</v>
      </c>
      <c r="J35" s="5">
        <f t="shared" si="4"/>
        <v>0</v>
      </c>
      <c r="K35" s="5">
        <f t="shared" si="4"/>
        <v>0</v>
      </c>
      <c r="L35" s="5">
        <f t="shared" si="4"/>
        <v>3560</v>
      </c>
      <c r="M35" s="5">
        <f t="shared" si="4"/>
        <v>636643</v>
      </c>
      <c r="N35" s="6">
        <f t="shared" si="4"/>
        <v>100.00000000000001</v>
      </c>
      <c r="O35" s="8">
        <f t="shared" si="4"/>
        <v>9341</v>
      </c>
      <c r="P35" s="8">
        <f t="shared" si="4"/>
        <v>627302</v>
      </c>
    </row>
    <row r="36" spans="1:16" x14ac:dyDescent="0.15">
      <c r="F36" s="1"/>
      <c r="G36" s="1"/>
      <c r="H36" s="1"/>
      <c r="I36" s="1"/>
      <c r="J36" s="1"/>
      <c r="K36" s="1"/>
      <c r="L36" s="1"/>
      <c r="M36" s="1"/>
      <c r="N36" s="1"/>
      <c r="O36" s="1"/>
    </row>
    <row r="37" spans="1:16" x14ac:dyDescent="0.15">
      <c r="F37" s="1"/>
      <c r="G37" s="1"/>
      <c r="H37" s="1"/>
      <c r="I37" s="1"/>
      <c r="J37" s="1"/>
      <c r="K37" s="1"/>
      <c r="L37" s="1"/>
      <c r="M37" s="1"/>
      <c r="N37" s="1"/>
      <c r="O37" s="1"/>
    </row>
  </sheetData>
  <mergeCells count="9">
    <mergeCell ref="F8:N8"/>
    <mergeCell ref="O8:P9"/>
    <mergeCell ref="F9:L9"/>
    <mergeCell ref="M9:N9"/>
    <mergeCell ref="A35:D35"/>
    <mergeCell ref="A8:B10"/>
    <mergeCell ref="C8:C10"/>
    <mergeCell ref="D8:D10"/>
    <mergeCell ref="E8:E10"/>
  </mergeCells>
  <phoneticPr fontId="2"/>
  <pageMargins left="1.1023622047244095" right="0.31496062992125984" top="0.74803149606299213" bottom="0.74803149606299213" header="0.31496062992125984" footer="0.31496062992125984"/>
  <pageSetup paperSize="1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本表</vt:lpstr>
      <vt:lpstr>明細書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 </cp:lastModifiedBy>
  <cp:lastPrinted>2017-07-07T07:37:02Z</cp:lastPrinted>
  <dcterms:created xsi:type="dcterms:W3CDTF">2016-07-12T07:23:12Z</dcterms:created>
  <dcterms:modified xsi:type="dcterms:W3CDTF">2017-07-07T07:37:03Z</dcterms:modified>
</cp:coreProperties>
</file>